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B:\ASB - DOE\DOE Road Safety\Problem Profile Motorcyclists 2020-2024\final documents\"/>
    </mc:Choice>
  </mc:AlternateContent>
  <xr:revisionPtr revIDLastSave="0" documentId="13_ncr:1_{B8E1D6BF-5694-45FA-860C-2A127E1E803A}" xr6:coauthVersionLast="47" xr6:coauthVersionMax="47" xr10:uidLastSave="{00000000-0000-0000-0000-000000000000}"/>
  <bookViews>
    <workbookView xWindow="-120" yWindow="-120" windowWidth="29040" windowHeight="15720" tabRatio="665" activeTab="1" xr2:uid="{EBA944C0-F8AD-4BBA-8032-FC3D1052B1C3}"/>
  </bookViews>
  <sheets>
    <sheet name="Cover" sheetId="15" r:id="rId1"/>
    <sheet name="Contents" sheetId="16" r:id="rId2"/>
    <sheet name="Trend" sheetId="1" r:id="rId3"/>
    <sheet name="Licences" sheetId="12" r:id="rId4"/>
    <sheet name="Context" sheetId="2" r:id="rId5"/>
    <sheet name="Sex and Age" sheetId="3" r:id="rId6"/>
    <sheet name="Time of Day" sheetId="4" r:id="rId7"/>
    <sheet name="Month" sheetId="5" r:id="rId8"/>
    <sheet name="Causation Factor" sheetId="6" r:id="rId9"/>
    <sheet name="Responsibility by Age" sheetId="7" r:id="rId10"/>
    <sheet name="Single Vehicle Collisions" sheetId="8" r:id="rId11"/>
    <sheet name="Where" sheetId="9" r:id="rId12"/>
    <sheet name="LGD" sheetId="13" r:id="rId13"/>
    <sheet name="MC v Cars" sheetId="14" r:id="rId14"/>
    <sheet name="KSI Rates" sheetId="10" r:id="rId15"/>
    <sheet name="KSIs per volume" sheetId="1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4" l="1"/>
  <c r="K5" i="14"/>
  <c r="L5" i="14"/>
  <c r="A30" i="2"/>
  <c r="A10" i="17"/>
  <c r="A50" i="16"/>
  <c r="A48" i="16" l="1"/>
  <c r="A49" i="16"/>
  <c r="A45" i="16"/>
  <c r="A44" i="16"/>
  <c r="A41" i="16"/>
  <c r="A38" i="16"/>
  <c r="A37" i="16"/>
  <c r="A36" i="16"/>
  <c r="A35" i="16"/>
  <c r="A34" i="16"/>
  <c r="A31" i="16"/>
  <c r="A28" i="16"/>
  <c r="A25" i="16"/>
  <c r="A24" i="16"/>
  <c r="A21" i="16"/>
  <c r="A18" i="16"/>
  <c r="A15" i="16"/>
  <c r="A12" i="16"/>
  <c r="A9" i="16"/>
  <c r="A8" i="16"/>
  <c r="A7" i="16"/>
  <c r="A4" i="16"/>
  <c r="A3" i="16"/>
  <c r="E37" i="12" l="1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36" i="12"/>
  <c r="A86" i="12" l="1"/>
  <c r="A57" i="12" l="1"/>
  <c r="A32" i="14"/>
  <c r="A18" i="14"/>
  <c r="A25" i="10"/>
  <c r="A13" i="10"/>
  <c r="A20" i="13"/>
  <c r="A64" i="9"/>
  <c r="A51" i="9"/>
  <c r="A34" i="9"/>
  <c r="A21" i="9"/>
  <c r="A11" i="9"/>
  <c r="A18" i="8"/>
  <c r="A15" i="7"/>
  <c r="A36" i="6"/>
  <c r="A18" i="6"/>
  <c r="A20" i="5"/>
  <c r="A31" i="4"/>
  <c r="A29" i="3"/>
  <c r="A14" i="2"/>
  <c r="A31" i="12"/>
  <c r="A57" i="1"/>
  <c r="A30" i="1"/>
  <c r="A24" i="14" l="1"/>
  <c r="A25" i="14"/>
  <c r="A26" i="14"/>
  <c r="A27" i="14"/>
  <c r="A28" i="14"/>
  <c r="A29" i="14"/>
  <c r="A23" i="14"/>
  <c r="M6" i="14"/>
  <c r="N6" i="14"/>
  <c r="O6" i="14"/>
  <c r="M7" i="14"/>
  <c r="N7" i="14"/>
  <c r="O7" i="14"/>
  <c r="M8" i="14"/>
  <c r="N8" i="14"/>
  <c r="O8" i="14"/>
  <c r="M9" i="14"/>
  <c r="N9" i="14"/>
  <c r="O9" i="14"/>
  <c r="M10" i="14"/>
  <c r="N10" i="14"/>
  <c r="O10" i="14"/>
  <c r="M11" i="14"/>
  <c r="N11" i="14"/>
  <c r="O11" i="14"/>
  <c r="M12" i="14"/>
  <c r="N12" i="14"/>
  <c r="O12" i="14"/>
  <c r="M13" i="14"/>
  <c r="N13" i="14"/>
  <c r="O13" i="14"/>
  <c r="M14" i="14"/>
  <c r="N14" i="14"/>
  <c r="O14" i="14"/>
  <c r="M15" i="14"/>
  <c r="N15" i="14"/>
  <c r="O15" i="14"/>
  <c r="O5" i="14"/>
  <c r="N5" i="14"/>
  <c r="M5" i="14"/>
  <c r="J6" i="14"/>
  <c r="K6" i="14"/>
  <c r="L6" i="14"/>
  <c r="J7" i="14"/>
  <c r="K7" i="14"/>
  <c r="L7" i="14"/>
  <c r="J8" i="14"/>
  <c r="K8" i="14"/>
  <c r="L8" i="14"/>
  <c r="J9" i="14"/>
  <c r="K9" i="14"/>
  <c r="L9" i="14"/>
  <c r="J10" i="14"/>
  <c r="K10" i="14"/>
  <c r="L10" i="14"/>
  <c r="J11" i="14"/>
  <c r="K11" i="14"/>
  <c r="L11" i="14"/>
  <c r="J12" i="14"/>
  <c r="K12" i="14"/>
  <c r="L12" i="14"/>
  <c r="J13" i="14"/>
  <c r="K13" i="14"/>
  <c r="L13" i="14"/>
  <c r="J14" i="14"/>
  <c r="K14" i="14"/>
  <c r="L14" i="14"/>
  <c r="J15" i="14"/>
  <c r="K15" i="14"/>
  <c r="L15" i="14"/>
  <c r="A51" i="12"/>
  <c r="B51" i="12"/>
  <c r="C51" i="12"/>
  <c r="D51" i="12" s="1"/>
  <c r="A52" i="12"/>
  <c r="B52" i="12"/>
  <c r="C52" i="12"/>
  <c r="A53" i="12"/>
  <c r="B53" i="12"/>
  <c r="C53" i="12"/>
  <c r="A40" i="12"/>
  <c r="B40" i="12"/>
  <c r="C40" i="12"/>
  <c r="A41" i="12"/>
  <c r="B41" i="12"/>
  <c r="C41" i="12"/>
  <c r="A42" i="12"/>
  <c r="B42" i="12"/>
  <c r="C42" i="12"/>
  <c r="A43" i="12"/>
  <c r="B43" i="12"/>
  <c r="D43" i="12" s="1"/>
  <c r="C43" i="12"/>
  <c r="A44" i="12"/>
  <c r="B44" i="12"/>
  <c r="C44" i="12"/>
  <c r="A45" i="12"/>
  <c r="B45" i="12"/>
  <c r="C45" i="12"/>
  <c r="D45" i="12" s="1"/>
  <c r="A46" i="12"/>
  <c r="B46" i="12"/>
  <c r="C46" i="12"/>
  <c r="D46" i="12" s="1"/>
  <c r="A47" i="12"/>
  <c r="B47" i="12"/>
  <c r="C47" i="12"/>
  <c r="A48" i="12"/>
  <c r="B48" i="12"/>
  <c r="C48" i="12"/>
  <c r="A49" i="12"/>
  <c r="B49" i="12"/>
  <c r="C49" i="12"/>
  <c r="A50" i="12"/>
  <c r="B50" i="12"/>
  <c r="C50" i="12"/>
  <c r="A36" i="12"/>
  <c r="B36" i="12"/>
  <c r="C36" i="12"/>
  <c r="A37" i="12"/>
  <c r="B37" i="12"/>
  <c r="C37" i="12"/>
  <c r="A38" i="12"/>
  <c r="B38" i="12"/>
  <c r="C38" i="12"/>
  <c r="A39" i="12"/>
  <c r="B39" i="12"/>
  <c r="C39" i="12"/>
  <c r="C35" i="12"/>
  <c r="B35" i="12"/>
  <c r="A35" i="12"/>
  <c r="F6" i="13"/>
  <c r="G6" i="13"/>
  <c r="F7" i="13"/>
  <c r="G7" i="13"/>
  <c r="H7" i="13"/>
  <c r="F8" i="13"/>
  <c r="G8" i="13"/>
  <c r="H8" i="13"/>
  <c r="F9" i="13"/>
  <c r="G9" i="13"/>
  <c r="F10" i="13"/>
  <c r="G10" i="13"/>
  <c r="F11" i="13"/>
  <c r="G11" i="13"/>
  <c r="H11" i="13"/>
  <c r="F12" i="13"/>
  <c r="G12" i="13"/>
  <c r="F13" i="13"/>
  <c r="G13" i="13"/>
  <c r="F14" i="13"/>
  <c r="G14" i="13"/>
  <c r="F15" i="13"/>
  <c r="G15" i="13"/>
  <c r="H15" i="13"/>
  <c r="G5" i="13"/>
  <c r="F5" i="13"/>
  <c r="E16" i="13"/>
  <c r="F16" i="13" s="1"/>
  <c r="D6" i="13"/>
  <c r="H6" i="13" s="1"/>
  <c r="D7" i="13"/>
  <c r="D8" i="13"/>
  <c r="D9" i="13"/>
  <c r="H9" i="13" s="1"/>
  <c r="D10" i="13"/>
  <c r="H10" i="13" s="1"/>
  <c r="D11" i="13"/>
  <c r="D12" i="13"/>
  <c r="H12" i="13" s="1"/>
  <c r="D13" i="13"/>
  <c r="H13" i="13" s="1"/>
  <c r="D14" i="13"/>
  <c r="H14" i="13" s="1"/>
  <c r="D15" i="13"/>
  <c r="D16" i="13"/>
  <c r="H16" i="13" s="1"/>
  <c r="D5" i="13"/>
  <c r="H5" i="13" s="1"/>
  <c r="G16" i="13" l="1"/>
  <c r="D47" i="12"/>
  <c r="D41" i="12"/>
  <c r="D49" i="12"/>
  <c r="D36" i="12"/>
  <c r="D38" i="12"/>
  <c r="D39" i="12"/>
  <c r="D35" i="12"/>
  <c r="D48" i="12"/>
  <c r="D42" i="12"/>
  <c r="D44" i="12"/>
  <c r="D50" i="12"/>
  <c r="D37" i="12"/>
  <c r="D52" i="12"/>
  <c r="D40" i="12"/>
  <c r="D53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5" i="12"/>
  <c r="C18" i="9" l="1"/>
  <c r="B18" i="9"/>
  <c r="C8" i="9"/>
  <c r="B8" i="9"/>
</calcChain>
</file>

<file path=xl/sharedStrings.xml><?xml version="1.0" encoding="utf-8"?>
<sst xmlns="http://schemas.openxmlformats.org/spreadsheetml/2006/main" count="469" uniqueCount="277">
  <si>
    <t>Motorcyclist casualties by severity of injury 2002-2024</t>
  </si>
  <si>
    <t>Year</t>
  </si>
  <si>
    <t>Killed</t>
  </si>
  <si>
    <t>Seriously Injured</t>
  </si>
  <si>
    <t>KSI</t>
  </si>
  <si>
    <t>Slightly Injured</t>
  </si>
  <si>
    <t>Total</t>
  </si>
  <si>
    <t>Pillion Passengers</t>
  </si>
  <si>
    <t>All KSIS</t>
  </si>
  <si>
    <t>Source: PSNI Road Traffic Collision Statistics</t>
  </si>
  <si>
    <t>Motorcyclist KSI casualties, 5 year rolling average 2002-2024</t>
  </si>
  <si>
    <t>Motorcyclist KSIs</t>
  </si>
  <si>
    <t>All KSIs</t>
  </si>
  <si>
    <t>Motorcyclist KSIs %</t>
  </si>
  <si>
    <t>Motorcycle user KSIs %</t>
  </si>
  <si>
    <t>2002 - 2006</t>
  </si>
  <si>
    <t>2003 - 2007</t>
  </si>
  <si>
    <t>2004 - 2008</t>
  </si>
  <si>
    <t>2005 - 2009</t>
  </si>
  <si>
    <t>2006 - 2010</t>
  </si>
  <si>
    <t>2007 - 2011</t>
  </si>
  <si>
    <t>2008 - 2012</t>
  </si>
  <si>
    <t>2009 - 2013</t>
  </si>
  <si>
    <t>2010 - 2014</t>
  </si>
  <si>
    <t>2011 - 2015</t>
  </si>
  <si>
    <t>2012 - 2016</t>
  </si>
  <si>
    <t>2013 - 2017</t>
  </si>
  <si>
    <t>2014 - 2018</t>
  </si>
  <si>
    <t>2015 - 2019</t>
  </si>
  <si>
    <t>2016 - 2020</t>
  </si>
  <si>
    <t>2017 - 2021</t>
  </si>
  <si>
    <t>2018 - 2022</t>
  </si>
  <si>
    <t>2019 - 2023</t>
  </si>
  <si>
    <t>2020 - 2024</t>
  </si>
  <si>
    <t>KSI casualties by road user type, 2020-2024</t>
  </si>
  <si>
    <t>2014/2018</t>
  </si>
  <si>
    <t>2020/2024</t>
  </si>
  <si>
    <t>% change</t>
  </si>
  <si>
    <t>Pedestrians</t>
  </si>
  <si>
    <t>Motorcyclists</t>
  </si>
  <si>
    <t>Pedal Cyclists</t>
  </si>
  <si>
    <t>Passengers</t>
  </si>
  <si>
    <t>Pillion Passengers</t>
  </si>
  <si>
    <t>Other Road Users</t>
  </si>
  <si>
    <t>Drivers of Motor Vehicles</t>
  </si>
  <si>
    <t>Road User</t>
  </si>
  <si>
    <t>Motorcyclist KSIs by age and gender rolling five year totals, 2014-2020</t>
  </si>
  <si>
    <t>sex</t>
  </si>
  <si>
    <t>Age Group</t>
  </si>
  <si>
    <t>2014-2018</t>
  </si>
  <si>
    <t>2015-2019</t>
  </si>
  <si>
    <t>2016-2020</t>
  </si>
  <si>
    <t>2017-2021</t>
  </si>
  <si>
    <t>2018-2022</t>
  </si>
  <si>
    <t>2019-2023</t>
  </si>
  <si>
    <t>2020-2024</t>
  </si>
  <si>
    <t>Male</t>
  </si>
  <si>
    <t>Under 16</t>
  </si>
  <si>
    <t>16-24</t>
  </si>
  <si>
    <t>25-34</t>
  </si>
  <si>
    <t>35-49</t>
  </si>
  <si>
    <t>50-64</t>
  </si>
  <si>
    <t>65+</t>
  </si>
  <si>
    <t>Female</t>
  </si>
  <si>
    <t>unknown</t>
  </si>
  <si>
    <t>Time</t>
  </si>
  <si>
    <t>Mon</t>
  </si>
  <si>
    <t>Tue</t>
  </si>
  <si>
    <t>Wed</t>
  </si>
  <si>
    <t>Thu</t>
  </si>
  <si>
    <t>Fri</t>
  </si>
  <si>
    <t>Sat</t>
  </si>
  <si>
    <t>Sun</t>
  </si>
  <si>
    <t>total</t>
  </si>
  <si>
    <t>Weekday</t>
  </si>
  <si>
    <t>Weekend</t>
  </si>
  <si>
    <t>0601 - 0700</t>
  </si>
  <si>
    <t>0701 - 0800</t>
  </si>
  <si>
    <t>0801 - 0900</t>
  </si>
  <si>
    <t>0901 - 1000</t>
  </si>
  <si>
    <t>1001 - 1100</t>
  </si>
  <si>
    <t>1101 - 1200</t>
  </si>
  <si>
    <t>1201 - 1300</t>
  </si>
  <si>
    <t>1301 - 1400</t>
  </si>
  <si>
    <t>1401 - 1500</t>
  </si>
  <si>
    <t>1501 - 1600</t>
  </si>
  <si>
    <t>1601 - 1700</t>
  </si>
  <si>
    <t>1701 - 1800</t>
  </si>
  <si>
    <t>1801 - 1900</t>
  </si>
  <si>
    <t>1901 - 2000</t>
  </si>
  <si>
    <t>2001 - 2100</t>
  </si>
  <si>
    <t>2101 - 2200</t>
  </si>
  <si>
    <t>2201 - 2300</t>
  </si>
  <si>
    <t>2301 - 2400</t>
  </si>
  <si>
    <t>0001 - 0100</t>
  </si>
  <si>
    <t>0101 - 0200</t>
  </si>
  <si>
    <t>0201 - 0300</t>
  </si>
  <si>
    <t>0301 - 0400</t>
  </si>
  <si>
    <t>0401 - 0500</t>
  </si>
  <si>
    <t>0501 - 0600</t>
  </si>
  <si>
    <t>Number of KSI Casualties</t>
  </si>
  <si>
    <t>1-2</t>
  </si>
  <si>
    <t>3-6</t>
  </si>
  <si>
    <t>7-9</t>
  </si>
  <si>
    <t>10+</t>
  </si>
  <si>
    <t>Motorcyclist KSI casualties by month of year, 2020-2024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</si>
  <si>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</si>
  <si>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</si>
  <si>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</si>
  <si>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</si>
  <si>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</si>
  <si>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</si>
  <si>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</si>
  <si>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</si>
  <si>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</si>
  <si>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</si>
  <si>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</si>
  <si>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</si>
  <si>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</si>
  <si>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Top 10 causation factors for motorcyclist KSI Casualties, 2020 - 2024</t>
  </si>
  <si>
    <t>Inattention or attention diverted</t>
  </si>
  <si>
    <t>Turning right without care</t>
  </si>
  <si>
    <t>Overtaking on offside without care</t>
  </si>
  <si>
    <t>Emerging from minor road without care</t>
  </si>
  <si>
    <t>Wrong course / position</t>
  </si>
  <si>
    <t>Excessive speed having regard to conditions</t>
  </si>
  <si>
    <t>Emerging from private road / entrance without care</t>
  </si>
  <si>
    <t>Impaired by alcohol – driver / rider</t>
  </si>
  <si>
    <t>Driving too close</t>
  </si>
  <si>
    <t>Slippery road due to factors other than weather</t>
  </si>
  <si>
    <t>Other Factors</t>
  </si>
  <si>
    <t>Motorcyclist KSI Casualties by responsibility and causation factor type, 2020-2024</t>
  </si>
  <si>
    <t>Careless Driving - Non junction</t>
  </si>
  <si>
    <t>Careless Driving - Junction</t>
  </si>
  <si>
    <t>Excessive Speed</t>
  </si>
  <si>
    <t>Alcohol or Drugs - Driver/Rider</t>
  </si>
  <si>
    <t>Physical/Road</t>
  </si>
  <si>
    <t>Other Driver Rider Fault</t>
  </si>
  <si>
    <t>Weather</t>
  </si>
  <si>
    <t>Miscellaneous</t>
  </si>
  <si>
    <t>Vehicle Defects</t>
  </si>
  <si>
    <t>Obstructions</t>
  </si>
  <si>
    <t>Pedestrian Fault</t>
  </si>
  <si>
    <t>Motorcyclist not responsible</t>
  </si>
  <si>
    <t xml:space="preserve">Motorcyclist responsible </t>
  </si>
  <si>
    <t>Total KSI Casualties</t>
  </si>
  <si>
    <t>Principal Causation Factor</t>
  </si>
  <si>
    <t>KSI casualties by age group of road user responsible split by responsibility for selected causation factors,2020-2024</t>
  </si>
  <si>
    <t>Motorcyclist responsible</t>
  </si>
  <si>
    <t>Age group</t>
  </si>
  <si>
    <t>Junction related</t>
  </si>
  <si>
    <t>All</t>
  </si>
  <si>
    <t>Inattention</t>
  </si>
  <si>
    <t>Overtaking (Offside)</t>
  </si>
  <si>
    <t>Speeding</t>
  </si>
  <si>
    <t>Wrong course/Position</t>
  </si>
  <si>
    <t>Impaired by Alcohol</t>
  </si>
  <si>
    <t>Overall</t>
  </si>
  <si>
    <t>Percentage</t>
  </si>
  <si>
    <t>Inexperience with type of vehicle</t>
  </si>
  <si>
    <t>Road surface in need of repair</t>
  </si>
  <si>
    <t>Animal on carriageway (other than dog)</t>
  </si>
  <si>
    <t>Other driver / rider factor</t>
  </si>
  <si>
    <t>Other vehicle factor</t>
  </si>
  <si>
    <t>Other</t>
  </si>
  <si>
    <t>Top causation factors for single vehicle motorcyclist KSI Casualties, 2020 - 2024</t>
  </si>
  <si>
    <t>Motorcyclist KSI casualties vs all KSI casualties by road, 2020 to 2024</t>
  </si>
  <si>
    <t>Motorcyclist %</t>
  </si>
  <si>
    <t>All %</t>
  </si>
  <si>
    <t>Motorway/DCway</t>
  </si>
  <si>
    <t>Rural</t>
  </si>
  <si>
    <t>Urban</t>
  </si>
  <si>
    <t>Motorcyclist KSIs by severity of injury and carriageway type, 2020-2024</t>
  </si>
  <si>
    <t>Roundabout</t>
  </si>
  <si>
    <t>One way street</t>
  </si>
  <si>
    <t>Dual carriageway</t>
  </si>
  <si>
    <t>Motorway</t>
  </si>
  <si>
    <t>Slip road</t>
  </si>
  <si>
    <t>Car Users</t>
  </si>
  <si>
    <t>Pedal Cyclists</t>
  </si>
  <si>
    <t>Other Road Users</t>
  </si>
  <si>
    <t>Not at or within 20 metres of junction</t>
  </si>
  <si>
    <t>Mini-roundabout</t>
  </si>
  <si>
    <t>Crossroads</t>
  </si>
  <si>
    <t>Multiple junction</t>
  </si>
  <si>
    <t>Private drive/enterance</t>
  </si>
  <si>
    <t>Other Junction</t>
  </si>
  <si>
    <t>T or staggered junction</t>
  </si>
  <si>
    <t>Motorcyclist KSI casualties by severity and speed limit of road, 2020 - 2024</t>
  </si>
  <si>
    <t>Road Type</t>
  </si>
  <si>
    <t>-</t>
  </si>
  <si>
    <t>Motorcyclist fatalities vs all fatalities by road, 2020 to 2024</t>
  </si>
  <si>
    <t>Carriageway Type</t>
  </si>
  <si>
    <t>KSI casualties by junction type, 2020-2024</t>
  </si>
  <si>
    <t>Junction Type</t>
  </si>
  <si>
    <t>Under 16</t>
  </si>
  <si>
    <t>Car Users</t>
  </si>
  <si>
    <t>* there are a small number where the age of the casulaties were unkown and they have been excluded from the total figure</t>
  </si>
  <si>
    <t>KSIs</t>
  </si>
  <si>
    <t>Crossing or entering road junction without care</t>
  </si>
  <si>
    <t>* Includes Pillion Passengers</t>
  </si>
  <si>
    <t>Motorcycle Users</t>
  </si>
  <si>
    <t>Motocycle Users*</t>
  </si>
  <si>
    <t>Motorcycles Licensed</t>
  </si>
  <si>
    <t>Motorcycles Licensed, Motorcyclist KSIs and KSI rate, 2002-2024</t>
  </si>
  <si>
    <t>Source: PSNI Road Traffic Collision Statistics &amp; DVA Activity Statistics</t>
  </si>
  <si>
    <t>Single carriageway</t>
  </si>
  <si>
    <t>Speed Limit</t>
  </si>
  <si>
    <t>Local Government District</t>
  </si>
  <si>
    <t>Killed Rate*</t>
  </si>
  <si>
    <t>Seriously Injured Rate*</t>
  </si>
  <si>
    <t>KSI Rate*</t>
  </si>
  <si>
    <t>Antrim &amp; Newtownabbey</t>
  </si>
  <si>
    <t>Ards &amp; North Down</t>
  </si>
  <si>
    <t>Armagh City, Banbridge &amp; Craigavon</t>
  </si>
  <si>
    <t>Belfast City</t>
  </si>
  <si>
    <t>Causeway Coast &amp; Glens</t>
  </si>
  <si>
    <t>Derry City &amp; Strabane</t>
  </si>
  <si>
    <t>Fermanagh &amp; Omagh</t>
  </si>
  <si>
    <t>Lisburn &amp; Castlereagh City</t>
  </si>
  <si>
    <t>Mid &amp; East Antrim</t>
  </si>
  <si>
    <t>Mid Ulster</t>
  </si>
  <si>
    <t>Newry, Mourne &amp; Down</t>
  </si>
  <si>
    <t xml:space="preserve">Population </t>
  </si>
  <si>
    <t>Motorcyclist fatalities, serious injuries, population and rate of KSIs by Local Government District, Northern Ireland 2020-2024</t>
  </si>
  <si>
    <t>Source: PSNI Road Traffic Collisions Statistics and NISRA Mid-year population estimates</t>
  </si>
  <si>
    <t>Motorcycles Licensed, Motorcyclist KSIs and KSI rate, 2002-2024 five year rolling average</t>
  </si>
  <si>
    <t>Motorcycle</t>
  </si>
  <si>
    <t>Car Drivers</t>
  </si>
  <si>
    <t>Car Passengers</t>
  </si>
  <si>
    <t>Car</t>
  </si>
  <si>
    <t>Licences</t>
  </si>
  <si>
    <t>KSI Rates</t>
  </si>
  <si>
    <t>Motorcycle user KSIs*</t>
  </si>
  <si>
    <t>* Motorcycle user includes pillion passengers</t>
  </si>
  <si>
    <t>* Rate calculated as KSIs per 10,000 Motorcycles licensed</t>
  </si>
  <si>
    <t>Motorcyclist KSI casualties by day and hour 2020-2024</t>
  </si>
  <si>
    <t>Source: PSNI Road Traffic Collisions Statistics</t>
  </si>
  <si>
    <t>Motorcycle &amp; car Licences, KSIs and KSI rate, 2014-2024</t>
  </si>
  <si>
    <t>Avg age</t>
  </si>
  <si>
    <t>Number of test passes</t>
  </si>
  <si>
    <t>On-road motorcycle test passes with average age, 2004-2024</t>
  </si>
  <si>
    <t>* Average age worked out using the number of days between date of pass and date of birth divided by 365.25.</t>
  </si>
  <si>
    <t>* KSI Rate calculated as number of KSIs per 100,000 resident population</t>
  </si>
  <si>
    <t>Trend Information</t>
  </si>
  <si>
    <t>Context</t>
  </si>
  <si>
    <t>Sex and Age</t>
  </si>
  <si>
    <t>Time of Day</t>
  </si>
  <si>
    <t>Causation factor</t>
  </si>
  <si>
    <t>Responsibility by age</t>
  </si>
  <si>
    <t>Single Vehicle Collisions</t>
  </si>
  <si>
    <t>Where</t>
  </si>
  <si>
    <t>LGD</t>
  </si>
  <si>
    <t>Motorcycles and Car user KSI rates</t>
  </si>
  <si>
    <t>Percentage of Casualties that are KSI casualties by road user and age, 2020-2024</t>
  </si>
  <si>
    <t>Percentage of Casualties that are KSI casualties by road user and road type, 2020-2024</t>
  </si>
  <si>
    <t>Motorcycle &amp; car Licences, KSIs and KSI rate, five-year rolling average 2014-2024</t>
  </si>
  <si>
    <t>Motorcyclist and All KSIs, 2002-2024</t>
  </si>
  <si>
    <t>Motorcyclist and All KSIs, 2002-2024 (five-year rolling average)</t>
  </si>
  <si>
    <t>Motorcyclist and motorcycle user KSIs as a percentage of all KSIs, 2002-2024 (five-year rolling average)</t>
  </si>
  <si>
    <t>*KSI rate calculated as KSIs per 10,000 motorcycles licenced</t>
  </si>
  <si>
    <t>Motorcyclist KSI rate*, 2002-2024</t>
  </si>
  <si>
    <t>Motorcyclist KSI rate*, 2002-2024 (five-year rolling average)</t>
  </si>
  <si>
    <t>Motorcyclist KSI by time of day, split by weekday and weekend, 2020-2024</t>
  </si>
  <si>
    <t>Rate*</t>
  </si>
  <si>
    <t>Source: PSNI Road Traffic Collisions Statistics and Transport NI, C2-Cloud Traffic Data</t>
  </si>
  <si>
    <t>Number of KSI, traffic volume and KSI rate for cars and motorcycles, 2024</t>
  </si>
  <si>
    <t>Volume ('000s)</t>
  </si>
  <si>
    <t>* KSI Rate calculated as number of KSIs per 10,000 volume. Calculated on unrounded figures</t>
  </si>
  <si>
    <t>Car driver</t>
  </si>
  <si>
    <t>Car passenger</t>
  </si>
  <si>
    <t>Motorcycle User</t>
  </si>
  <si>
    <t>Pedal cyclist</t>
  </si>
  <si>
    <t>Pedestrian</t>
  </si>
  <si>
    <t>KSI casualties by road user type, 2020-2024 (alternative groupings)</t>
  </si>
  <si>
    <t>Licensed</t>
  </si>
  <si>
    <t>Pillion Passengers KSIs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</si>
</sst>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4" borderId="0" xfId="0" applyFill="1"/>
    <xf numFmtId="0" fontId="0" fillId="3" borderId="0" xfId="0" applyFill="1"/>
    <xf numFmtId="1" fontId="0" fillId="4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9" fontId="0" fillId="4" borderId="0" xfId="1" applyFont="1" applyFill="1" applyAlignment="1">
      <alignment horizontal="center"/>
    </xf>
    <xf numFmtId="9" fontId="0" fillId="3" borderId="0" xfId="1" applyFont="1" applyFill="1" applyAlignment="1">
      <alignment horizontal="center"/>
    </xf>
    <xf numFmtId="0" fontId="0" fillId="5" borderId="0" xfId="0" applyFill="1"/>
    <xf numFmtId="0" fontId="3" fillId="5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4" borderId="1" xfId="0" applyFill="1" applyBorder="1"/>
    <xf numFmtId="9" fontId="0" fillId="4" borderId="1" xfId="1" applyFont="1" applyFill="1" applyBorder="1" applyAlignment="1">
      <alignment horizontal="center"/>
    </xf>
    <xf numFmtId="0" fontId="0" fillId="3" borderId="1" xfId="0" applyFill="1" applyBorder="1"/>
    <xf numFmtId="9" fontId="0" fillId="3" borderId="1" xfId="1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center"/>
    </xf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2" xfId="0" quotePrefix="1" applyFill="1" applyBorder="1" applyAlignment="1">
      <alignment horizontal="center"/>
    </xf>
    <xf numFmtId="0" fontId="0" fillId="7" borderId="2" xfId="0" quotePrefix="1" applyFill="1" applyBorder="1" applyAlignment="1">
      <alignment horizontal="center"/>
    </xf>
    <xf numFmtId="0" fontId="0" fillId="8" borderId="2" xfId="0" quotePrefix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0" fillId="2" borderId="3" xfId="0" applyFill="1" applyBorder="1"/>
    <xf numFmtId="0" fontId="2" fillId="2" borderId="3" xfId="0" applyFont="1" applyFill="1" applyBorder="1"/>
    <xf numFmtId="0" fontId="0" fillId="4" borderId="3" xfId="0" applyFill="1" applyBorder="1"/>
    <xf numFmtId="0" fontId="0" fillId="3" borderId="3" xfId="0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 applyAlignment="1">
      <alignment horizontal="center" wrapText="1"/>
    </xf>
    <xf numFmtId="0" fontId="0" fillId="4" borderId="1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9" fontId="0" fillId="5" borderId="0" xfId="1" applyFont="1" applyFill="1"/>
    <xf numFmtId="0" fontId="2" fillId="5" borderId="0" xfId="0" applyFont="1" applyFill="1" applyAlignment="1">
      <alignment horizontal="center"/>
    </xf>
    <xf numFmtId="0" fontId="5" fillId="5" borderId="0" xfId="0" applyFont="1" applyFill="1"/>
    <xf numFmtId="9" fontId="0" fillId="0" borderId="2" xfId="1" applyFont="1" applyBorder="1" applyAlignment="1">
      <alignment horizontal="center"/>
    </xf>
    <xf numFmtId="0" fontId="3" fillId="5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9" fontId="3" fillId="0" borderId="2" xfId="1" applyFon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0" fillId="5" borderId="0" xfId="0" applyNumberFormat="1" applyFill="1"/>
    <xf numFmtId="0" fontId="0" fillId="4" borderId="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3" fontId="0" fillId="4" borderId="6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3" fontId="0" fillId="3" borderId="7" xfId="0" applyNumberFormat="1" applyFill="1" applyBorder="1" applyAlignment="1">
      <alignment horizontal="center"/>
    </xf>
    <xf numFmtId="3" fontId="0" fillId="4" borderId="8" xfId="0" applyNumberFormat="1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" fontId="0" fillId="4" borderId="6" xfId="0" applyNumberFormat="1" applyFill="1" applyBorder="1" applyAlignment="1">
      <alignment horizontal="center"/>
    </xf>
    <xf numFmtId="1" fontId="0" fillId="4" borderId="7" xfId="0" applyNumberFormat="1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0" fillId="4" borderId="11" xfId="0" applyNumberFormat="1" applyFill="1" applyBorder="1" applyAlignment="1">
      <alignment horizontal="center"/>
    </xf>
    <xf numFmtId="1" fontId="0" fillId="4" borderId="9" xfId="0" applyNumberFormat="1" applyFill="1" applyBorder="1" applyAlignment="1">
      <alignment horizontal="center"/>
    </xf>
    <xf numFmtId="0" fontId="6" fillId="5" borderId="0" xfId="2" applyFill="1"/>
    <xf numFmtId="0" fontId="0" fillId="3" borderId="15" xfId="0" applyFill="1" applyBorder="1"/>
    <xf numFmtId="0" fontId="0" fillId="3" borderId="15" xfId="0" applyFill="1" applyBorder="1" applyAlignment="1">
      <alignment horizontal="center"/>
    </xf>
    <xf numFmtId="0" fontId="3" fillId="4" borderId="11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4" fontId="0" fillId="5" borderId="0" xfId="0" applyNumberFormat="1" applyFill="1"/>
    <xf numFmtId="165" fontId="0" fillId="5" borderId="0" xfId="1" applyNumberFormat="1" applyFont="1" applyFill="1"/>
    <xf numFmtId="9" fontId="0" fillId="5" borderId="0" xfId="0" applyNumberFormat="1" applyFill="1"/>
    <xf numFmtId="1" fontId="0" fillId="5" borderId="0" xfId="0" applyNumberFormat="1" applyFill="1"/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4"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00006C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Motorcyclist KSIs</c:v>
          </c:tx>
          <c:spPr>
            <a:ln w="28575" cap="rnd">
              <a:solidFill>
                <a:srgbClr val="00006C"/>
              </a:solidFill>
              <a:round/>
            </a:ln>
            <a:effectLst/>
          </c:spPr>
          <c:marker>
            <c:symbol val="none"/>
          </c:marker>
          <c:cat>
            <c:numRef>
              <c:f>Trend!$A$4:$A$26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Trend!$D$4:$D$26</c:f>
              <c:numCache>
                <c:formatCode>General</c:formatCode>
                <c:ptCount val="23"/>
                <c:pt idx="0">
                  <c:v>187</c:v>
                </c:pt>
                <c:pt idx="1">
                  <c:v>164</c:v>
                </c:pt>
                <c:pt idx="2">
                  <c:v>165</c:v>
                </c:pt>
                <c:pt idx="3">
                  <c:v>160</c:v>
                </c:pt>
                <c:pt idx="4">
                  <c:v>142</c:v>
                </c:pt>
                <c:pt idx="5">
                  <c:v>153</c:v>
                </c:pt>
                <c:pt idx="6">
                  <c:v>138</c:v>
                </c:pt>
                <c:pt idx="7">
                  <c:v>154</c:v>
                </c:pt>
                <c:pt idx="8">
                  <c:v>120</c:v>
                </c:pt>
                <c:pt idx="9">
                  <c:v>108</c:v>
                </c:pt>
                <c:pt idx="10">
                  <c:v>100</c:v>
                </c:pt>
                <c:pt idx="11">
                  <c:v>101</c:v>
                </c:pt>
                <c:pt idx="12">
                  <c:v>97</c:v>
                </c:pt>
                <c:pt idx="13">
                  <c:v>82</c:v>
                </c:pt>
                <c:pt idx="14">
                  <c:v>92</c:v>
                </c:pt>
                <c:pt idx="15">
                  <c:v>89</c:v>
                </c:pt>
                <c:pt idx="16">
                  <c:v>108</c:v>
                </c:pt>
                <c:pt idx="17">
                  <c:v>87</c:v>
                </c:pt>
                <c:pt idx="18">
                  <c:v>92</c:v>
                </c:pt>
                <c:pt idx="19">
                  <c:v>106</c:v>
                </c:pt>
                <c:pt idx="20">
                  <c:v>119</c:v>
                </c:pt>
                <c:pt idx="21">
                  <c:v>116</c:v>
                </c:pt>
                <c:pt idx="22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7-459F-933C-847D53C7F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320376"/>
        <c:axId val="982321096"/>
      </c:lineChart>
      <c:lineChart>
        <c:grouping val="standard"/>
        <c:varyColors val="0"/>
        <c:ser>
          <c:idx val="0"/>
          <c:order val="1"/>
          <c:tx>
            <c:v>All KSIs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Trend!$H$4:$H$26</c:f>
              <c:numCache>
                <c:formatCode>#,##0</c:formatCode>
                <c:ptCount val="23"/>
                <c:pt idx="0">
                  <c:v>1676</c:v>
                </c:pt>
                <c:pt idx="1">
                  <c:v>1438</c:v>
                </c:pt>
                <c:pt idx="2">
                  <c:v>1330</c:v>
                </c:pt>
                <c:pt idx="3">
                  <c:v>1208</c:v>
                </c:pt>
                <c:pt idx="4">
                  <c:v>1337</c:v>
                </c:pt>
                <c:pt idx="5">
                  <c:v>1210</c:v>
                </c:pt>
                <c:pt idx="6">
                  <c:v>1097</c:v>
                </c:pt>
                <c:pt idx="7">
                  <c:v>1150</c:v>
                </c:pt>
                <c:pt idx="8">
                  <c:v>947</c:v>
                </c:pt>
                <c:pt idx="9">
                  <c:v>884</c:v>
                </c:pt>
                <c:pt idx="10">
                  <c:v>843</c:v>
                </c:pt>
                <c:pt idx="11">
                  <c:v>777</c:v>
                </c:pt>
                <c:pt idx="12">
                  <c:v>789</c:v>
                </c:pt>
                <c:pt idx="13">
                  <c:v>785</c:v>
                </c:pt>
                <c:pt idx="14">
                  <c:v>896</c:v>
                </c:pt>
                <c:pt idx="15">
                  <c:v>841</c:v>
                </c:pt>
                <c:pt idx="16">
                  <c:v>785</c:v>
                </c:pt>
                <c:pt idx="17">
                  <c:v>830</c:v>
                </c:pt>
                <c:pt idx="18">
                  <c:v>652</c:v>
                </c:pt>
                <c:pt idx="19">
                  <c:v>859</c:v>
                </c:pt>
                <c:pt idx="20">
                  <c:v>965</c:v>
                </c:pt>
                <c:pt idx="21">
                  <c:v>951</c:v>
                </c:pt>
                <c:pt idx="22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D7-459F-933C-847D53C7F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2108768"/>
        <c:axId val="1502110568"/>
      </c:lineChart>
      <c:catAx>
        <c:axId val="982320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21096"/>
        <c:crosses val="autoZero"/>
        <c:auto val="1"/>
        <c:lblAlgn val="ctr"/>
        <c:lblOffset val="100"/>
        <c:noMultiLvlLbl val="0"/>
      </c:catAx>
      <c:valAx>
        <c:axId val="982321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Motorcyclist KSIs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20376"/>
        <c:crosses val="autoZero"/>
        <c:crossBetween val="between"/>
      </c:valAx>
      <c:valAx>
        <c:axId val="15021105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All KSIs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2108768"/>
        <c:crosses val="max"/>
        <c:crossBetween val="between"/>
      </c:valAx>
      <c:catAx>
        <c:axId val="1502108768"/>
        <c:scaling>
          <c:orientation val="minMax"/>
        </c:scaling>
        <c:delete val="1"/>
        <c:axPos val="b"/>
        <c:majorTickMark val="out"/>
        <c:minorTickMark val="none"/>
        <c:tickLblPos val="nextTo"/>
        <c:crossAx val="1502110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v>Motorcyclist KSIs</c:v>
          </c:tx>
          <c:spPr>
            <a:ln w="28575" cap="rnd">
              <a:solidFill>
                <a:srgbClr val="00006C"/>
              </a:solidFill>
              <a:round/>
            </a:ln>
            <a:effectLst/>
          </c:spPr>
          <c:marker>
            <c:symbol val="none"/>
          </c:marker>
          <c:cat>
            <c:strRef>
              <c:f>Trend!$A$35:$A$53</c:f>
              <c:strCache>
                <c:ptCount val="19"/>
                <c:pt idx="0">
                  <c:v>2002 - 2006</c:v>
                </c:pt>
                <c:pt idx="1">
                  <c:v>2003 - 2007</c:v>
                </c:pt>
                <c:pt idx="2">
                  <c:v>2004 - 2008</c:v>
                </c:pt>
                <c:pt idx="3">
                  <c:v>2005 - 2009</c:v>
                </c:pt>
                <c:pt idx="4">
                  <c:v>2006 - 2010</c:v>
                </c:pt>
                <c:pt idx="5">
                  <c:v>2007 - 2011</c:v>
                </c:pt>
                <c:pt idx="6">
                  <c:v>2008 - 2012</c:v>
                </c:pt>
                <c:pt idx="7">
                  <c:v>2009 - 2013</c:v>
                </c:pt>
                <c:pt idx="8">
                  <c:v>2010 - 2014</c:v>
                </c:pt>
                <c:pt idx="9">
                  <c:v>2011 - 2015</c:v>
                </c:pt>
                <c:pt idx="10">
                  <c:v>2012 - 2016</c:v>
                </c:pt>
                <c:pt idx="11">
                  <c:v>2013 - 2017</c:v>
                </c:pt>
                <c:pt idx="12">
                  <c:v>2014 - 2018</c:v>
                </c:pt>
                <c:pt idx="13">
                  <c:v>2015 - 2019</c:v>
                </c:pt>
                <c:pt idx="14">
                  <c:v>2016 - 2020</c:v>
                </c:pt>
                <c:pt idx="15">
                  <c:v>2017 - 2021</c:v>
                </c:pt>
                <c:pt idx="16">
                  <c:v>2018 - 2022</c:v>
                </c:pt>
                <c:pt idx="17">
                  <c:v>2019 - 2023</c:v>
                </c:pt>
                <c:pt idx="18">
                  <c:v>2020 - 2024</c:v>
                </c:pt>
              </c:strCache>
            </c:strRef>
          </c:cat>
          <c:val>
            <c:numRef>
              <c:f>Trend!$B$35:$B$53</c:f>
              <c:numCache>
                <c:formatCode>0</c:formatCode>
                <c:ptCount val="19"/>
                <c:pt idx="0">
                  <c:v>163.6</c:v>
                </c:pt>
                <c:pt idx="1">
                  <c:v>156.80000000000001</c:v>
                </c:pt>
                <c:pt idx="2">
                  <c:v>151.6</c:v>
                </c:pt>
                <c:pt idx="3">
                  <c:v>149.4</c:v>
                </c:pt>
                <c:pt idx="4">
                  <c:v>141.4</c:v>
                </c:pt>
                <c:pt idx="5">
                  <c:v>134.6</c:v>
                </c:pt>
                <c:pt idx="6">
                  <c:v>124</c:v>
                </c:pt>
                <c:pt idx="7">
                  <c:v>116.6</c:v>
                </c:pt>
                <c:pt idx="8">
                  <c:v>105.2</c:v>
                </c:pt>
                <c:pt idx="9">
                  <c:v>97.6</c:v>
                </c:pt>
                <c:pt idx="10">
                  <c:v>94.4</c:v>
                </c:pt>
                <c:pt idx="11">
                  <c:v>92.2</c:v>
                </c:pt>
                <c:pt idx="12">
                  <c:v>93.6</c:v>
                </c:pt>
                <c:pt idx="13">
                  <c:v>91.6</c:v>
                </c:pt>
                <c:pt idx="14">
                  <c:v>93.6</c:v>
                </c:pt>
                <c:pt idx="15">
                  <c:v>96.4</c:v>
                </c:pt>
                <c:pt idx="16">
                  <c:v>102.4</c:v>
                </c:pt>
                <c:pt idx="17">
                  <c:v>104</c:v>
                </c:pt>
                <c:pt idx="18">
                  <c:v>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7-459F-933C-847D53C7F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320376"/>
        <c:axId val="982321096"/>
      </c:lineChart>
      <c:lineChart>
        <c:grouping val="standard"/>
        <c:varyColors val="0"/>
        <c:ser>
          <c:idx val="0"/>
          <c:order val="1"/>
          <c:tx>
            <c:v>All KSIs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Trend!$D$35:$D$53</c:f>
              <c:numCache>
                <c:formatCode>0</c:formatCode>
                <c:ptCount val="19"/>
                <c:pt idx="0">
                  <c:v>1397.8</c:v>
                </c:pt>
                <c:pt idx="1">
                  <c:v>1304.5999999999999</c:v>
                </c:pt>
                <c:pt idx="2">
                  <c:v>1236.4000000000001</c:v>
                </c:pt>
                <c:pt idx="3">
                  <c:v>1200.4000000000001</c:v>
                </c:pt>
                <c:pt idx="4">
                  <c:v>1148.2</c:v>
                </c:pt>
                <c:pt idx="5">
                  <c:v>1057.5999999999999</c:v>
                </c:pt>
                <c:pt idx="6">
                  <c:v>984.2</c:v>
                </c:pt>
                <c:pt idx="7">
                  <c:v>920.2</c:v>
                </c:pt>
                <c:pt idx="8">
                  <c:v>848</c:v>
                </c:pt>
                <c:pt idx="9">
                  <c:v>815.6</c:v>
                </c:pt>
                <c:pt idx="10">
                  <c:v>818</c:v>
                </c:pt>
                <c:pt idx="11">
                  <c:v>817.6</c:v>
                </c:pt>
                <c:pt idx="12">
                  <c:v>819.2</c:v>
                </c:pt>
                <c:pt idx="13">
                  <c:v>827.4</c:v>
                </c:pt>
                <c:pt idx="14">
                  <c:v>800.8</c:v>
                </c:pt>
                <c:pt idx="15">
                  <c:v>793.4</c:v>
                </c:pt>
                <c:pt idx="16">
                  <c:v>818.2</c:v>
                </c:pt>
                <c:pt idx="17">
                  <c:v>851.4</c:v>
                </c:pt>
                <c:pt idx="18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F9-41E9-920B-A161ED7F6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2112008"/>
        <c:axId val="1502118848"/>
      </c:lineChart>
      <c:catAx>
        <c:axId val="982320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21096"/>
        <c:crosses val="autoZero"/>
        <c:auto val="1"/>
        <c:lblAlgn val="ctr"/>
        <c:lblOffset val="100"/>
        <c:noMultiLvlLbl val="0"/>
      </c:catAx>
      <c:valAx>
        <c:axId val="982321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Motorcyclist</a:t>
                </a:r>
                <a:r>
                  <a:rPr lang="en-GB" b="1" baseline="0"/>
                  <a:t> KSIs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20376"/>
        <c:crosses val="autoZero"/>
        <c:crossBetween val="between"/>
      </c:valAx>
      <c:valAx>
        <c:axId val="15021188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All KSIs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2112008"/>
        <c:crosses val="max"/>
        <c:crossBetween val="between"/>
      </c:valAx>
      <c:catAx>
        <c:axId val="1502112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50211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34292761093861E-2"/>
          <c:y val="4.260984757193767E-2"/>
          <c:w val="0.93136303877411564"/>
          <c:h val="0.75862080534848653"/>
        </c:manualLayout>
      </c:layout>
      <c:lineChart>
        <c:grouping val="standard"/>
        <c:varyColors val="0"/>
        <c:ser>
          <c:idx val="0"/>
          <c:order val="0"/>
          <c:tx>
            <c:strRef>
              <c:f>Trend!$E$34</c:f>
              <c:strCache>
                <c:ptCount val="1"/>
                <c:pt idx="0">
                  <c:v>Motorcyclist KSIs %</c:v>
                </c:pt>
              </c:strCache>
            </c:strRef>
          </c:tx>
          <c:spPr>
            <a:ln w="28575" cap="rnd">
              <a:solidFill>
                <a:srgbClr val="00006C"/>
              </a:solidFill>
              <a:round/>
            </a:ln>
            <a:effectLst/>
          </c:spPr>
          <c:marker>
            <c:symbol val="none"/>
          </c:marker>
          <c:cat>
            <c:strRef>
              <c:f>Trend!$A$35:$A$53</c:f>
              <c:strCache>
                <c:ptCount val="19"/>
                <c:pt idx="0">
                  <c:v>2002 - 2006</c:v>
                </c:pt>
                <c:pt idx="1">
                  <c:v>2003 - 2007</c:v>
                </c:pt>
                <c:pt idx="2">
                  <c:v>2004 - 2008</c:v>
                </c:pt>
                <c:pt idx="3">
                  <c:v>2005 - 2009</c:v>
                </c:pt>
                <c:pt idx="4">
                  <c:v>2006 - 2010</c:v>
                </c:pt>
                <c:pt idx="5">
                  <c:v>2007 - 2011</c:v>
                </c:pt>
                <c:pt idx="6">
                  <c:v>2008 - 2012</c:v>
                </c:pt>
                <c:pt idx="7">
                  <c:v>2009 - 2013</c:v>
                </c:pt>
                <c:pt idx="8">
                  <c:v>2010 - 2014</c:v>
                </c:pt>
                <c:pt idx="9">
                  <c:v>2011 - 2015</c:v>
                </c:pt>
                <c:pt idx="10">
                  <c:v>2012 - 2016</c:v>
                </c:pt>
                <c:pt idx="11">
                  <c:v>2013 - 2017</c:v>
                </c:pt>
                <c:pt idx="12">
                  <c:v>2014 - 2018</c:v>
                </c:pt>
                <c:pt idx="13">
                  <c:v>2015 - 2019</c:v>
                </c:pt>
                <c:pt idx="14">
                  <c:v>2016 - 2020</c:v>
                </c:pt>
                <c:pt idx="15">
                  <c:v>2017 - 2021</c:v>
                </c:pt>
                <c:pt idx="16">
                  <c:v>2018 - 2022</c:v>
                </c:pt>
                <c:pt idx="17">
                  <c:v>2019 - 2023</c:v>
                </c:pt>
                <c:pt idx="18">
                  <c:v>2020 - 2024</c:v>
                </c:pt>
              </c:strCache>
            </c:strRef>
          </c:cat>
          <c:val>
            <c:numRef>
              <c:f>Trend!$E$35:$E$53</c:f>
              <c:numCache>
                <c:formatCode>0%</c:formatCode>
                <c:ptCount val="19"/>
                <c:pt idx="0">
                  <c:v>0.1170411</c:v>
                </c:pt>
                <c:pt idx="1">
                  <c:v>0.12019009999999999</c:v>
                </c:pt>
                <c:pt idx="2">
                  <c:v>0.122614</c:v>
                </c:pt>
                <c:pt idx="3">
                  <c:v>0.1244585</c:v>
                </c:pt>
                <c:pt idx="4">
                  <c:v>0.1231493</c:v>
                </c:pt>
                <c:pt idx="5">
                  <c:v>0.1272693</c:v>
                </c:pt>
                <c:pt idx="6">
                  <c:v>0.12599070000000001</c:v>
                </c:pt>
                <c:pt idx="7">
                  <c:v>0.12671160000000001</c:v>
                </c:pt>
                <c:pt idx="8">
                  <c:v>0.1240566</c:v>
                </c:pt>
                <c:pt idx="9">
                  <c:v>0.1196665</c:v>
                </c:pt>
                <c:pt idx="10">
                  <c:v>0.1154034</c:v>
                </c:pt>
                <c:pt idx="11">
                  <c:v>0.1127691</c:v>
                </c:pt>
                <c:pt idx="12">
                  <c:v>0.11425780000000001</c:v>
                </c:pt>
                <c:pt idx="13">
                  <c:v>0.11070820000000001</c:v>
                </c:pt>
                <c:pt idx="14">
                  <c:v>0.1168831</c:v>
                </c:pt>
                <c:pt idx="15">
                  <c:v>0.1215024</c:v>
                </c:pt>
                <c:pt idx="16">
                  <c:v>0.12515280000000001</c:v>
                </c:pt>
                <c:pt idx="17">
                  <c:v>0.1221518</c:v>
                </c:pt>
                <c:pt idx="18">
                  <c:v>0.12762119999999999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0-4994-93DB-FDC89479F1C0}"/>
            </c:ext>
          </c:extLst>
        </c:ser>
        <c:ser>
          <c:idx val="1"/>
          <c:order val="1"/>
          <c:tx>
            <c:strRef>
              <c:f>Trend!$F$34</c:f>
              <c:strCache>
                <c:ptCount val="1"/>
                <c:pt idx="0">
                  <c:v>Motorcycle user KSIs %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Trend!$A$35:$A$53</c:f>
              <c:strCache>
                <c:ptCount val="19"/>
                <c:pt idx="0">
                  <c:v>2002 - 2006</c:v>
                </c:pt>
                <c:pt idx="1">
                  <c:v>2003 - 2007</c:v>
                </c:pt>
                <c:pt idx="2">
                  <c:v>2004 - 2008</c:v>
                </c:pt>
                <c:pt idx="3">
                  <c:v>2005 - 2009</c:v>
                </c:pt>
                <c:pt idx="4">
                  <c:v>2006 - 2010</c:v>
                </c:pt>
                <c:pt idx="5">
                  <c:v>2007 - 2011</c:v>
                </c:pt>
                <c:pt idx="6">
                  <c:v>2008 - 2012</c:v>
                </c:pt>
                <c:pt idx="7">
                  <c:v>2009 - 2013</c:v>
                </c:pt>
                <c:pt idx="8">
                  <c:v>2010 - 2014</c:v>
                </c:pt>
                <c:pt idx="9">
                  <c:v>2011 - 2015</c:v>
                </c:pt>
                <c:pt idx="10">
                  <c:v>2012 - 2016</c:v>
                </c:pt>
                <c:pt idx="11">
                  <c:v>2013 - 2017</c:v>
                </c:pt>
                <c:pt idx="12">
                  <c:v>2014 - 2018</c:v>
                </c:pt>
                <c:pt idx="13">
                  <c:v>2015 - 2019</c:v>
                </c:pt>
                <c:pt idx="14">
                  <c:v>2016 - 2020</c:v>
                </c:pt>
                <c:pt idx="15">
                  <c:v>2017 - 2021</c:v>
                </c:pt>
                <c:pt idx="16">
                  <c:v>2018 - 2022</c:v>
                </c:pt>
                <c:pt idx="17">
                  <c:v>2019 - 2023</c:v>
                </c:pt>
                <c:pt idx="18">
                  <c:v>2020 - 2024</c:v>
                </c:pt>
              </c:strCache>
            </c:strRef>
          </c:cat>
          <c:val>
            <c:numRef>
              <c:f>Trend!$F$35:$F$53</c:f>
              <c:numCache>
                <c:formatCode>0%</c:formatCode>
                <c:ptCount val="19"/>
                <c:pt idx="0">
                  <c:v>0.12390900000000001</c:v>
                </c:pt>
                <c:pt idx="1">
                  <c:v>0.12647549999999999</c:v>
                </c:pt>
                <c:pt idx="2">
                  <c:v>0.12843740000000001</c:v>
                </c:pt>
                <c:pt idx="3">
                  <c:v>0.13028989999999999</c:v>
                </c:pt>
                <c:pt idx="4">
                  <c:v>0.12942000000000001</c:v>
                </c:pt>
                <c:pt idx="5">
                  <c:v>0.13426630000000001</c:v>
                </c:pt>
                <c:pt idx="6">
                  <c:v>0.13289980000000001</c:v>
                </c:pt>
                <c:pt idx="7">
                  <c:v>0.1338839</c:v>
                </c:pt>
                <c:pt idx="8">
                  <c:v>0.13136790000000001</c:v>
                </c:pt>
                <c:pt idx="9">
                  <c:v>0.12628739999999999</c:v>
                </c:pt>
                <c:pt idx="10">
                  <c:v>0.12102690000000001</c:v>
                </c:pt>
                <c:pt idx="11">
                  <c:v>0.1196184</c:v>
                </c:pt>
                <c:pt idx="12">
                  <c:v>0.1210938</c:v>
                </c:pt>
                <c:pt idx="13">
                  <c:v>0.1177182</c:v>
                </c:pt>
                <c:pt idx="14">
                  <c:v>0.1236264</c:v>
                </c:pt>
                <c:pt idx="15">
                  <c:v>0.1288127</c:v>
                </c:pt>
                <c:pt idx="16">
                  <c:v>0.13126370000000001</c:v>
                </c:pt>
                <c:pt idx="17">
                  <c:v>0.12755459999999999</c:v>
                </c:pt>
                <c:pt idx="18">
                  <c:v>0.13280719999999999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0-4994-93DB-FDC89479F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124624"/>
        <c:axId val="511130024"/>
      </c:lineChart>
      <c:catAx>
        <c:axId val="51112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130024"/>
        <c:crosses val="autoZero"/>
        <c:auto val="1"/>
        <c:lblAlgn val="ctr"/>
        <c:lblOffset val="100"/>
        <c:noMultiLvlLbl val="0"/>
      </c:catAx>
      <c:valAx>
        <c:axId val="5111300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12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Licences!$D$4</c:f>
              <c:strCache>
                <c:ptCount val="1"/>
                <c:pt idx="0">
                  <c:v>KSI Rate*</c:v>
                </c:pt>
              </c:strCache>
            </c:strRef>
          </c:tx>
          <c:spPr>
            <a:ln w="28575" cap="rnd">
              <a:solidFill>
                <a:srgbClr val="00006C"/>
              </a:solidFill>
              <a:round/>
            </a:ln>
            <a:effectLst/>
          </c:spPr>
          <c:marker>
            <c:symbol val="none"/>
          </c:marker>
          <c:cat>
            <c:numRef>
              <c:f>Licences!$A$5:$A$27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Licences!$D$5:$D$27</c:f>
              <c:numCache>
                <c:formatCode>0</c:formatCode>
                <c:ptCount val="23"/>
                <c:pt idx="0">
                  <c:v>92.436974789915965</c:v>
                </c:pt>
                <c:pt idx="1">
                  <c:v>61.464657821752496</c:v>
                </c:pt>
                <c:pt idx="2">
                  <c:v>60.382053721730223</c:v>
                </c:pt>
                <c:pt idx="3">
                  <c:v>55.770504374498941</c:v>
                </c:pt>
                <c:pt idx="4">
                  <c:v>47.456720807432653</c:v>
                </c:pt>
                <c:pt idx="5">
                  <c:v>48.169253533986087</c:v>
                </c:pt>
                <c:pt idx="6">
                  <c:v>44.195356285028026</c:v>
                </c:pt>
                <c:pt idx="7">
                  <c:v>49.428681473873418</c:v>
                </c:pt>
                <c:pt idx="8">
                  <c:v>39.998666711109635</c:v>
                </c:pt>
                <c:pt idx="9">
                  <c:v>37.846930193439867</c:v>
                </c:pt>
                <c:pt idx="10">
                  <c:v>37.039780724498108</c:v>
                </c:pt>
                <c:pt idx="11">
                  <c:v>41.486958307660714</c:v>
                </c:pt>
                <c:pt idx="12">
                  <c:v>40.342705040758617</c:v>
                </c:pt>
                <c:pt idx="13">
                  <c:v>36.76965158513071</c:v>
                </c:pt>
                <c:pt idx="14">
                  <c:v>41.549995483696136</c:v>
                </c:pt>
                <c:pt idx="15">
                  <c:v>39.964077233947016</c:v>
                </c:pt>
                <c:pt idx="16">
                  <c:v>48.10261892036344</c:v>
                </c:pt>
                <c:pt idx="17">
                  <c:v>37.548554164868364</c:v>
                </c:pt>
                <c:pt idx="18">
                  <c:v>38.290256794439586</c:v>
                </c:pt>
                <c:pt idx="19">
                  <c:v>40.311846358623306</c:v>
                </c:pt>
                <c:pt idx="20">
                  <c:v>45.628834355828218</c:v>
                </c:pt>
                <c:pt idx="21">
                  <c:v>43.961041421912306</c:v>
                </c:pt>
                <c:pt idx="22">
                  <c:v>50.564574383150209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A-4A38-AB4C-E7C51C0A4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9163896"/>
        <c:axId val="1819164256"/>
      </c:lineChart>
      <c:catAx>
        <c:axId val="181916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9164256"/>
        <c:crosses val="autoZero"/>
        <c:auto val="1"/>
        <c:lblAlgn val="ctr"/>
        <c:lblOffset val="100"/>
        <c:noMultiLvlLbl val="0"/>
      </c:catAx>
      <c:valAx>
        <c:axId val="1819164256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916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Licences!$D$34</c:f>
              <c:strCache>
                <c:ptCount val="1"/>
                <c:pt idx="0">
                  <c:v>KSI Rate*</c:v>
                </c:pt>
              </c:strCache>
            </c:strRef>
          </c:tx>
          <c:spPr>
            <a:ln w="28575" cap="rnd">
              <a:solidFill>
                <a:srgbClr val="00006C"/>
              </a:solidFill>
              <a:round/>
            </a:ln>
            <a:effectLst/>
          </c:spPr>
          <c:marker>
            <c:symbol val="none"/>
          </c:marker>
          <c:cat>
            <c:strRef>
              <c:f>Licences!$A$35:$A$53</c:f>
              <c:strCache>
                <c:ptCount val="19"/>
                <c:pt idx="0">
                  <c:v>2002-2006</c:v>
                </c:pt>
                <c:pt idx="1">
                  <c:v>2003-2007</c:v>
                </c:pt>
                <c:pt idx="2">
                  <c:v>2004-2008</c:v>
                </c:pt>
                <c:pt idx="3">
                  <c:v>2005-2009</c:v>
                </c:pt>
                <c:pt idx="4">
                  <c:v>2006-2010</c:v>
                </c:pt>
                <c:pt idx="5">
                  <c:v>2007-2011</c:v>
                </c:pt>
                <c:pt idx="6">
                  <c:v>2008-2012</c:v>
                </c:pt>
                <c:pt idx="7">
                  <c:v>2009-2013</c:v>
                </c:pt>
                <c:pt idx="8">
                  <c:v>2010-2014</c:v>
                </c:pt>
                <c:pt idx="9">
                  <c:v>2011-2015</c:v>
                </c:pt>
                <c:pt idx="10">
                  <c:v>2012-2016</c:v>
                </c:pt>
                <c:pt idx="11">
                  <c:v>2013-2017</c:v>
                </c:pt>
                <c:pt idx="12">
                  <c:v>2014-2018</c:v>
                </c:pt>
                <c:pt idx="13">
                  <c:v>2015-2019</c:v>
                </c:pt>
                <c:pt idx="14">
                  <c:v>2016-2020</c:v>
                </c:pt>
                <c:pt idx="15">
                  <c:v>2017-2021</c:v>
                </c:pt>
                <c:pt idx="16">
                  <c:v>2018-2022</c:v>
                </c:pt>
                <c:pt idx="17">
                  <c:v>2019-2023</c:v>
                </c:pt>
                <c:pt idx="18">
                  <c:v>2020-2024</c:v>
                </c:pt>
              </c:strCache>
            </c:strRef>
          </c:cat>
          <c:val>
            <c:numRef>
              <c:f>Licences!$D$35:$D$53</c:f>
              <c:numCache>
                <c:formatCode>0</c:formatCode>
                <c:ptCount val="19"/>
                <c:pt idx="0">
                  <c:v>61.573666342990919</c:v>
                </c:pt>
                <c:pt idx="1">
                  <c:v>54.30039755648211</c:v>
                </c:pt>
                <c:pt idx="2">
                  <c:v>50.898103072016113</c:v>
                </c:pt>
                <c:pt idx="3">
                  <c:v>48.901836273771728</c:v>
                </c:pt>
                <c:pt idx="4">
                  <c:v>45.889126159398181</c:v>
                </c:pt>
                <c:pt idx="5">
                  <c:v>44.07883102678133</c:v>
                </c:pt>
                <c:pt idx="6">
                  <c:v>41.915681873495764</c:v>
                </c:pt>
                <c:pt idx="7">
                  <c:v>41.336963612127391</c:v>
                </c:pt>
                <c:pt idx="8">
                  <c:v>39.276007287715423</c:v>
                </c:pt>
                <c:pt idx="9">
                  <c:v>38.661427303840789</c:v>
                </c:pt>
                <c:pt idx="10">
                  <c:v>39.389134607360425</c:v>
                </c:pt>
                <c:pt idx="11">
                  <c:v>40.051432642351998</c:v>
                </c:pt>
                <c:pt idx="12">
                  <c:v>41.339469476808375</c:v>
                </c:pt>
                <c:pt idx="13">
                  <c:v>40.770908443494896</c:v>
                </c:pt>
                <c:pt idx="14">
                  <c:v>41.030676567801436</c:v>
                </c:pt>
                <c:pt idx="15">
                  <c:v>40.773512443534607</c:v>
                </c:pt>
                <c:pt idx="16">
                  <c:v>41.958958893332465</c:v>
                </c:pt>
                <c:pt idx="17">
                  <c:v>41.283274716375963</c:v>
                </c:pt>
                <c:pt idx="18">
                  <c:v>43.844699903944473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0-4DCA-8BFE-143174CDA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606848"/>
        <c:axId val="1108613328"/>
      </c:lineChart>
      <c:catAx>
        <c:axId val="110860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613328"/>
        <c:crosses val="autoZero"/>
        <c:auto val="1"/>
        <c:lblAlgn val="ctr"/>
        <c:lblOffset val="100"/>
        <c:noMultiLvlLbl val="0"/>
      </c:catAx>
      <c:valAx>
        <c:axId val="1108613328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60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Weekday</c:v>
          </c:tx>
          <c:spPr>
            <a:ln w="28575" cap="rnd">
              <a:solidFill>
                <a:srgbClr val="00006C"/>
              </a:solidFill>
              <a:round/>
            </a:ln>
            <a:effectLst/>
          </c:spPr>
          <c:marker>
            <c:symbol val="none"/>
          </c:marker>
          <c:cat>
            <c:strRef>
              <c:f>'Time of Day'!$N$4:$N$27</c:f>
              <c:strCache>
                <c:ptCount val="24"/>
                <c:pt idx="0">
                  <c:v>0601 - 0700</c:v>
                </c:pt>
                <c:pt idx="1">
                  <c:v>0701 - 0800</c:v>
                </c:pt>
                <c:pt idx="2">
                  <c:v>0801 - 0900</c:v>
                </c:pt>
                <c:pt idx="3">
                  <c:v>0901 - 1000</c:v>
                </c:pt>
                <c:pt idx="4">
                  <c:v>1001 - 1100</c:v>
                </c:pt>
                <c:pt idx="5">
                  <c:v>1101 - 1200</c:v>
                </c:pt>
                <c:pt idx="6">
                  <c:v>1201 - 1300</c:v>
                </c:pt>
                <c:pt idx="7">
                  <c:v>1301 - 1400</c:v>
                </c:pt>
                <c:pt idx="8">
                  <c:v>1401 - 1500</c:v>
                </c:pt>
                <c:pt idx="9">
                  <c:v>1501 - 1600</c:v>
                </c:pt>
                <c:pt idx="10">
                  <c:v>1601 - 1700</c:v>
                </c:pt>
                <c:pt idx="11">
                  <c:v>1701 - 1800</c:v>
                </c:pt>
                <c:pt idx="12">
                  <c:v>1801 - 1900</c:v>
                </c:pt>
                <c:pt idx="13">
                  <c:v>1901 - 2000</c:v>
                </c:pt>
                <c:pt idx="14">
                  <c:v>2001 - 2100</c:v>
                </c:pt>
                <c:pt idx="15">
                  <c:v>2101 - 2200</c:v>
                </c:pt>
                <c:pt idx="16">
                  <c:v>2201 - 2300</c:v>
                </c:pt>
                <c:pt idx="17">
                  <c:v>2301 - 2400</c:v>
                </c:pt>
                <c:pt idx="18">
                  <c:v>0001 - 0100</c:v>
                </c:pt>
                <c:pt idx="19">
                  <c:v>0101 - 0200</c:v>
                </c:pt>
                <c:pt idx="20">
                  <c:v>0201 - 0300</c:v>
                </c:pt>
                <c:pt idx="21">
                  <c:v>0301 - 0400</c:v>
                </c:pt>
                <c:pt idx="22">
                  <c:v>0401 - 0500</c:v>
                </c:pt>
                <c:pt idx="23">
                  <c:v>0501 - 0600</c:v>
                </c:pt>
              </c:strCache>
            </c:strRef>
          </c:cat>
          <c:val>
            <c:numRef>
              <c:f>'Time of Day'!$O$4:$O$27</c:f>
              <c:numCache>
                <c:formatCode>General</c:formatCode>
                <c:ptCount val="24"/>
                <c:pt idx="0">
                  <c:v>6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</c:v>
                </c:pt>
                <c:pt idx="5">
                  <c:v>16</c:v>
                </c:pt>
                <c:pt idx="6">
                  <c:v>22</c:v>
                </c:pt>
                <c:pt idx="7">
                  <c:v>15</c:v>
                </c:pt>
                <c:pt idx="8">
                  <c:v>38</c:v>
                </c:pt>
                <c:pt idx="9">
                  <c:v>34</c:v>
                </c:pt>
                <c:pt idx="10">
                  <c:v>33</c:v>
                </c:pt>
                <c:pt idx="11">
                  <c:v>41</c:v>
                </c:pt>
                <c:pt idx="12">
                  <c:v>32</c:v>
                </c:pt>
                <c:pt idx="13">
                  <c:v>24</c:v>
                </c:pt>
                <c:pt idx="14">
                  <c:v>23</c:v>
                </c:pt>
                <c:pt idx="15">
                  <c:v>16</c:v>
                </c:pt>
                <c:pt idx="16">
                  <c:v>11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2-4D49-B3FC-03573B52651F}"/>
            </c:ext>
          </c:extLst>
        </c:ser>
        <c:ser>
          <c:idx val="1"/>
          <c:order val="1"/>
          <c:tx>
            <c:v>Weekend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'Time of Day'!$N$4:$N$27</c:f>
              <c:strCache>
                <c:ptCount val="24"/>
                <c:pt idx="0">
                  <c:v>0601 - 0700</c:v>
                </c:pt>
                <c:pt idx="1">
                  <c:v>0701 - 0800</c:v>
                </c:pt>
                <c:pt idx="2">
                  <c:v>0801 - 0900</c:v>
                </c:pt>
                <c:pt idx="3">
                  <c:v>0901 - 1000</c:v>
                </c:pt>
                <c:pt idx="4">
                  <c:v>1001 - 1100</c:v>
                </c:pt>
                <c:pt idx="5">
                  <c:v>1101 - 1200</c:v>
                </c:pt>
                <c:pt idx="6">
                  <c:v>1201 - 1300</c:v>
                </c:pt>
                <c:pt idx="7">
                  <c:v>1301 - 1400</c:v>
                </c:pt>
                <c:pt idx="8">
                  <c:v>1401 - 1500</c:v>
                </c:pt>
                <c:pt idx="9">
                  <c:v>1501 - 1600</c:v>
                </c:pt>
                <c:pt idx="10">
                  <c:v>1601 - 1700</c:v>
                </c:pt>
                <c:pt idx="11">
                  <c:v>1701 - 1800</c:v>
                </c:pt>
                <c:pt idx="12">
                  <c:v>1801 - 1900</c:v>
                </c:pt>
                <c:pt idx="13">
                  <c:v>1901 - 2000</c:v>
                </c:pt>
                <c:pt idx="14">
                  <c:v>2001 - 2100</c:v>
                </c:pt>
                <c:pt idx="15">
                  <c:v>2101 - 2200</c:v>
                </c:pt>
                <c:pt idx="16">
                  <c:v>2201 - 2300</c:v>
                </c:pt>
                <c:pt idx="17">
                  <c:v>2301 - 2400</c:v>
                </c:pt>
                <c:pt idx="18">
                  <c:v>0001 - 0100</c:v>
                </c:pt>
                <c:pt idx="19">
                  <c:v>0101 - 0200</c:v>
                </c:pt>
                <c:pt idx="20">
                  <c:v>0201 - 0300</c:v>
                </c:pt>
                <c:pt idx="21">
                  <c:v>0301 - 0400</c:v>
                </c:pt>
                <c:pt idx="22">
                  <c:v>0401 - 0500</c:v>
                </c:pt>
                <c:pt idx="23">
                  <c:v>0501 - 0600</c:v>
                </c:pt>
              </c:strCache>
            </c:strRef>
          </c:cat>
          <c:val>
            <c:numRef>
              <c:f>'Time of Day'!$P$4:$P$27</c:f>
              <c:numCache>
                <c:formatCode>General</c:formatCode>
                <c:ptCount val="24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20</c:v>
                </c:pt>
                <c:pt idx="6">
                  <c:v>25</c:v>
                </c:pt>
                <c:pt idx="7">
                  <c:v>20</c:v>
                </c:pt>
                <c:pt idx="8">
                  <c:v>17</c:v>
                </c:pt>
                <c:pt idx="9">
                  <c:v>22</c:v>
                </c:pt>
                <c:pt idx="10">
                  <c:v>29</c:v>
                </c:pt>
                <c:pt idx="11">
                  <c:v>19</c:v>
                </c:pt>
                <c:pt idx="12">
                  <c:v>10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2-4D49-B3FC-03573B526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4870616"/>
        <c:axId val="1794875656"/>
      </c:lineChart>
      <c:catAx>
        <c:axId val="1794870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4875656"/>
        <c:crosses val="autoZero"/>
        <c:auto val="1"/>
        <c:lblAlgn val="ctr"/>
        <c:lblOffset val="100"/>
        <c:noMultiLvlLbl val="0"/>
      </c:catAx>
      <c:valAx>
        <c:axId val="1794875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4870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244337</xdr:colOff>
      <xdr:row>42</xdr:row>
      <xdr:rowOff>113479</xdr:rowOff>
    </xdr:to>
    <xdr:pic>
      <xdr:nvPicPr>
        <xdr:cNvPr id="2" name="Picture 1" descr="Motorcyclists Killed or Seriously Injured (KSI) casualties in Northern Ireland 2020-2024&#10;">
          <a:extLst>
            <a:ext uri="{FF2B5EF4-FFF2-40B4-BE49-F238E27FC236}">
              <a16:creationId xmlns:a16="http://schemas.microsoft.com/office/drawing/2014/main" id="{57521A5B-1024-B891-56F1-AF5922556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0737" cy="81144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276224</xdr:colOff>
      <xdr:row>3</xdr:row>
      <xdr:rowOff>42861</xdr:rowOff>
    </xdr:from>
    <xdr:to>
      <xdr:col>23</xdr:col>
      <xdr:colOff>304800</xdr:colOff>
      <xdr:row>28</xdr:row>
      <xdr:rowOff>142875</xdr:rowOff>
    </xdr:to>
    <xdr:graphicFrame macro="">
      <xdr:nvGraphicFramePr>
        <xdr:cNvPr id="3" name="Chart 2" descr="Motorcyclist KSIs and All KSIs, 2002-2024">
          <a:extLst>
            <a:ext uri="{FF2B5EF4-FFF2-40B4-BE49-F238E27FC236}">
              <a16:creationId xmlns:a16="http://schemas.microsoft.com/office/drawing/2014/main" id="{47293986-8216-A9BE-FAC3-DA767BB1A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571499</xdr:colOff>
      <xdr:row>33</xdr:row>
      <xdr:rowOff>452436</xdr:rowOff>
    </xdr:from>
    <xdr:to>
      <xdr:col>23</xdr:col>
      <xdr:colOff>542925</xdr:colOff>
      <xdr:row>52</xdr:row>
      <xdr:rowOff>133349</xdr:rowOff>
    </xdr:to>
    <xdr:graphicFrame macro="">
      <xdr:nvGraphicFramePr>
        <xdr:cNvPr id="4" name="Chart 3" descr="Motorcyclist KSIs and All KSIs, 2002-2024 five-year rolling average">
          <a:extLst>
            <a:ext uri="{FF2B5EF4-FFF2-40B4-BE49-F238E27FC236}">
              <a16:creationId xmlns:a16="http://schemas.microsoft.com/office/drawing/2014/main" id="{CA39BA92-6A8D-CFE5-D7DC-CEA516396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433387</xdr:colOff>
      <xdr:row>56</xdr:row>
      <xdr:rowOff>61912</xdr:rowOff>
    </xdr:from>
    <xdr:to>
      <xdr:col>22</xdr:col>
      <xdr:colOff>238125</xdr:colOff>
      <xdr:row>75</xdr:row>
      <xdr:rowOff>19050</xdr:rowOff>
    </xdr:to>
    <xdr:graphicFrame macro="">
      <xdr:nvGraphicFramePr>
        <xdr:cNvPr id="5" name="Chart 4" descr="Motorcyclist and motorcycle user KSIs as a percentage of total KSIS, 2022-2024 five-year rolling average">
          <a:extLst>
            <a:ext uri="{FF2B5EF4-FFF2-40B4-BE49-F238E27FC236}">
              <a16:creationId xmlns:a16="http://schemas.microsoft.com/office/drawing/2014/main" id="{D3CA4665-824B-6CD1-9342-E9B748066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404811</xdr:colOff>
      <xdr:row>3</xdr:row>
      <xdr:rowOff>357186</xdr:rowOff>
    </xdr:from>
    <xdr:to>
      <xdr:col>21</xdr:col>
      <xdr:colOff>123824</xdr:colOff>
      <xdr:row>27</xdr:row>
      <xdr:rowOff>190499</xdr:rowOff>
    </xdr:to>
    <xdr:graphicFrame macro="">
      <xdr:nvGraphicFramePr>
        <xdr:cNvPr id="2" name="Chart 1" descr="Motorcyclist KSIs per 10,000 motorcycles licenced, 2002-2024&#10;">
          <a:extLst>
            <a:ext uri="{FF2B5EF4-FFF2-40B4-BE49-F238E27FC236}">
              <a16:creationId xmlns:a16="http://schemas.microsoft.com/office/drawing/2014/main" id="{F7EC34E2-14EB-BA91-6F25-788D9475D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295275</xdr:colOff>
      <xdr:row>34</xdr:row>
      <xdr:rowOff>52386</xdr:rowOff>
    </xdr:from>
    <xdr:to>
      <xdr:col>21</xdr:col>
      <xdr:colOff>28575</xdr:colOff>
      <xdr:row>53</xdr:row>
      <xdr:rowOff>114299</xdr:rowOff>
    </xdr:to>
    <xdr:graphicFrame macro="">
      <xdr:nvGraphicFramePr>
        <xdr:cNvPr id="3" name="Chart 2" descr="Motorcyclist KSIs per 10,000 motorcycles licenced, 2002-2024 five-year rolling average">
          <a:extLst>
            <a:ext uri="{FF2B5EF4-FFF2-40B4-BE49-F238E27FC236}">
              <a16:creationId xmlns:a16="http://schemas.microsoft.com/office/drawing/2014/main" id="{DEB66952-CF55-B5E8-6749-FCCD43507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595311</xdr:colOff>
      <xdr:row>2</xdr:row>
      <xdr:rowOff>185737</xdr:rowOff>
    </xdr:from>
    <xdr:to>
      <xdr:col>32</xdr:col>
      <xdr:colOff>285750</xdr:colOff>
      <xdr:row>29</xdr:row>
      <xdr:rowOff>9525</xdr:rowOff>
    </xdr:to>
    <xdr:graphicFrame macro="">
      <xdr:nvGraphicFramePr>
        <xdr:cNvPr id="2" name="Chart 1" descr="Motorcyclist KSI by time of day for weekdays and weekend, 2020-2024">
          <a:extLst>
            <a:ext uri="{FF2B5EF4-FFF2-40B4-BE49-F238E27FC236}">
              <a16:creationId xmlns:a16="http://schemas.microsoft.com/office/drawing/2014/main" id="{4E57F566-AFA3-9482-4E1C-94189B982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424CE-94CC-4510-9026-0D64098311E4}">
  <dimension ref="A1"/>
  <sheetViews>
    <sheetView workbookViewId="0"/>
  </sheetViews>
  <sheetFormatPr defaultRowHeight="15" x14ac:dyDescent="0.25"/>
  <cols>
    <col min="1" max="16384" width="9.140625" style="16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6CB59-AA13-459E-A5C7-F5BDD46F2AE3}">
  <dimension ref="A3:M15"/>
  <sheetViews>
    <sheetView workbookViewId="0"/>
  </sheetViews>
  <sheetFormatPr defaultRowHeight="15" x14ac:dyDescent="0.25"/>
  <cols>
    <col min="1" max="1" width="11.42578125" style="16" customWidth="1"/>
    <col min="2" max="3" width="9.140625" style="16"/>
    <col min="4" max="4" width="11.7109375" style="16" customWidth="1"/>
    <col min="5" max="5" width="11.42578125" style="16" customWidth="1"/>
    <col min="6" max="6" width="9.140625" style="16"/>
    <col min="7" max="7" width="15.5703125" style="16" customWidth="1"/>
    <col min="8" max="8" width="11.42578125" style="16" bestFit="1" customWidth="1"/>
    <col min="9" max="16384" width="9.140625" style="16"/>
  </cols>
  <sheetData>
    <row r="3" spans="1:13" ht="15.75" thickBot="1" x14ac:dyDescent="0.3">
      <c r="A3" s="17" t="s">
        <v>147</v>
      </c>
      <c r="B3" s="17"/>
      <c r="C3" s="17"/>
      <c r="D3" s="17"/>
      <c r="E3" s="17"/>
      <c r="F3" s="17"/>
      <c r="G3" s="17"/>
      <c r="H3" s="17"/>
      <c r="I3" s="17"/>
    </row>
    <row r="4" spans="1:13" ht="30" customHeight="1" x14ac:dyDescent="0.25">
      <c r="A4" s="37"/>
      <c r="B4" s="103" t="s">
        <v>143</v>
      </c>
      <c r="C4" s="104"/>
      <c r="D4" s="103" t="s">
        <v>148</v>
      </c>
      <c r="E4" s="105"/>
      <c r="F4" s="105"/>
      <c r="G4" s="105"/>
      <c r="H4" s="105"/>
      <c r="I4" s="104"/>
      <c r="J4" s="51"/>
    </row>
    <row r="5" spans="1:13" ht="30" customHeight="1" x14ac:dyDescent="0.25">
      <c r="A5" s="38" t="s">
        <v>149</v>
      </c>
      <c r="B5" s="41" t="s">
        <v>150</v>
      </c>
      <c r="C5" s="42" t="s">
        <v>151</v>
      </c>
      <c r="D5" s="41" t="s">
        <v>152</v>
      </c>
      <c r="E5" s="3" t="s">
        <v>153</v>
      </c>
      <c r="F5" s="3" t="s">
        <v>154</v>
      </c>
      <c r="G5" s="3" t="s">
        <v>155</v>
      </c>
      <c r="H5" s="3" t="s">
        <v>156</v>
      </c>
      <c r="I5" s="49" t="s">
        <v>151</v>
      </c>
      <c r="J5" s="52" t="s">
        <v>157</v>
      </c>
    </row>
    <row r="6" spans="1:13" x14ac:dyDescent="0.25">
      <c r="A6" s="39" t="s">
        <v>57</v>
      </c>
      <c r="B6" s="43">
        <v>0</v>
      </c>
      <c r="C6" s="44">
        <v>0</v>
      </c>
      <c r="D6" s="43">
        <v>3</v>
      </c>
      <c r="E6" s="5">
        <v>0</v>
      </c>
      <c r="F6" s="5">
        <v>2</v>
      </c>
      <c r="G6" s="5">
        <v>0</v>
      </c>
      <c r="H6" s="5">
        <v>0</v>
      </c>
      <c r="I6" s="44">
        <v>11</v>
      </c>
      <c r="J6" s="53">
        <v>11</v>
      </c>
      <c r="L6" s="56"/>
      <c r="M6" s="56"/>
    </row>
    <row r="7" spans="1:13" x14ac:dyDescent="0.25">
      <c r="A7" s="40" t="s">
        <v>58</v>
      </c>
      <c r="B7" s="45">
        <v>14</v>
      </c>
      <c r="C7" s="46">
        <v>42</v>
      </c>
      <c r="D7" s="45">
        <v>12</v>
      </c>
      <c r="E7" s="7">
        <v>8</v>
      </c>
      <c r="F7" s="7">
        <v>0</v>
      </c>
      <c r="G7" s="7">
        <v>8</v>
      </c>
      <c r="H7" s="7">
        <v>2</v>
      </c>
      <c r="I7" s="46">
        <v>55</v>
      </c>
      <c r="J7" s="54">
        <v>97</v>
      </c>
      <c r="L7" s="56"/>
      <c r="M7" s="56"/>
    </row>
    <row r="8" spans="1:13" x14ac:dyDescent="0.25">
      <c r="A8" s="39" t="s">
        <v>59</v>
      </c>
      <c r="B8" s="43">
        <v>36</v>
      </c>
      <c r="C8" s="44">
        <v>53</v>
      </c>
      <c r="D8" s="43">
        <v>12</v>
      </c>
      <c r="E8" s="5">
        <v>10</v>
      </c>
      <c r="F8" s="5">
        <v>8</v>
      </c>
      <c r="G8" s="5">
        <v>5</v>
      </c>
      <c r="H8" s="5">
        <v>6</v>
      </c>
      <c r="I8" s="44">
        <v>62</v>
      </c>
      <c r="J8" s="53">
        <v>115</v>
      </c>
      <c r="L8" s="56"/>
      <c r="M8" s="56"/>
    </row>
    <row r="9" spans="1:13" x14ac:dyDescent="0.25">
      <c r="A9" s="40" t="s">
        <v>60</v>
      </c>
      <c r="B9" s="45">
        <v>32</v>
      </c>
      <c r="C9" s="46">
        <v>68</v>
      </c>
      <c r="D9" s="45">
        <v>18</v>
      </c>
      <c r="E9" s="7">
        <v>15</v>
      </c>
      <c r="F9" s="7">
        <v>12</v>
      </c>
      <c r="G9" s="7">
        <v>8</v>
      </c>
      <c r="H9" s="7">
        <v>4</v>
      </c>
      <c r="I9" s="46">
        <v>86</v>
      </c>
      <c r="J9" s="54">
        <v>154</v>
      </c>
      <c r="L9" s="56"/>
      <c r="M9" s="56"/>
    </row>
    <row r="10" spans="1:13" x14ac:dyDescent="0.25">
      <c r="A10" s="39" t="s">
        <v>61</v>
      </c>
      <c r="B10" s="43">
        <v>36</v>
      </c>
      <c r="C10" s="44">
        <v>79</v>
      </c>
      <c r="D10" s="43">
        <v>16</v>
      </c>
      <c r="E10" s="5">
        <v>17</v>
      </c>
      <c r="F10" s="5">
        <v>4</v>
      </c>
      <c r="G10" s="5">
        <v>3</v>
      </c>
      <c r="H10" s="5">
        <v>1</v>
      </c>
      <c r="I10" s="44">
        <v>63</v>
      </c>
      <c r="J10" s="53">
        <v>142</v>
      </c>
      <c r="L10" s="56"/>
      <c r="M10" s="56"/>
    </row>
    <row r="11" spans="1:13" x14ac:dyDescent="0.25">
      <c r="A11" s="40" t="s">
        <v>62</v>
      </c>
      <c r="B11" s="45">
        <v>15</v>
      </c>
      <c r="C11" s="46">
        <v>27</v>
      </c>
      <c r="D11" s="45">
        <v>6</v>
      </c>
      <c r="E11" s="7">
        <v>4</v>
      </c>
      <c r="F11" s="7">
        <v>0</v>
      </c>
      <c r="G11" s="7">
        <v>2</v>
      </c>
      <c r="H11" s="7">
        <v>0</v>
      </c>
      <c r="I11" s="46">
        <v>20</v>
      </c>
      <c r="J11" s="54">
        <v>47</v>
      </c>
      <c r="L11" s="56"/>
      <c r="M11" s="56"/>
    </row>
    <row r="12" spans="1:13" ht="15.75" thickBot="1" x14ac:dyDescent="0.3">
      <c r="A12" s="38" t="s">
        <v>6</v>
      </c>
      <c r="B12" s="47">
        <v>133</v>
      </c>
      <c r="C12" s="48">
        <v>269</v>
      </c>
      <c r="D12" s="47">
        <v>67</v>
      </c>
      <c r="E12" s="50">
        <v>54</v>
      </c>
      <c r="F12" s="50">
        <v>26</v>
      </c>
      <c r="G12" s="50">
        <v>26</v>
      </c>
      <c r="H12" s="50">
        <v>13</v>
      </c>
      <c r="I12" s="48">
        <v>297</v>
      </c>
      <c r="J12" s="55">
        <v>566</v>
      </c>
    </row>
    <row r="13" spans="1:13" x14ac:dyDescent="0.25">
      <c r="A13" s="16" t="s">
        <v>9</v>
      </c>
    </row>
    <row r="15" spans="1:13" x14ac:dyDescent="0.25">
      <c r="A15" s="88" t="str">
        <f>HYPERLINK("#'Contents'!A1", "Home")</f>
        <v>Home</v>
      </c>
    </row>
  </sheetData>
  <mergeCells count="2">
    <mergeCell ref="B4:C4"/>
    <mergeCell ref="D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5EB59-D152-45BA-ACE1-D83B79CD65CE}">
  <dimension ref="A3:C18"/>
  <sheetViews>
    <sheetView workbookViewId="0"/>
  </sheetViews>
  <sheetFormatPr defaultRowHeight="15" x14ac:dyDescent="0.25"/>
  <cols>
    <col min="1" max="1" width="44.5703125" style="16" customWidth="1"/>
    <col min="2" max="2" width="12.140625" style="16" customWidth="1"/>
    <col min="3" max="3" width="12" style="16" bestFit="1" customWidth="1"/>
    <col min="4" max="16384" width="9.140625" style="16"/>
  </cols>
  <sheetData>
    <row r="3" spans="1:3" x14ac:dyDescent="0.25">
      <c r="A3" s="17" t="s">
        <v>165</v>
      </c>
    </row>
    <row r="4" spans="1:3" ht="30" customHeight="1" x14ac:dyDescent="0.25">
      <c r="A4" s="20" t="s">
        <v>146</v>
      </c>
      <c r="B4" s="3" t="s">
        <v>145</v>
      </c>
      <c r="C4" s="21" t="s">
        <v>158</v>
      </c>
    </row>
    <row r="5" spans="1:3" x14ac:dyDescent="0.25">
      <c r="A5" s="22" t="s">
        <v>120</v>
      </c>
      <c r="B5" s="5">
        <v>43</v>
      </c>
      <c r="C5" s="23">
        <v>0.30935251800000002</v>
      </c>
    </row>
    <row r="6" spans="1:3" x14ac:dyDescent="0.25">
      <c r="A6" s="24" t="s">
        <v>125</v>
      </c>
      <c r="B6" s="7">
        <v>11</v>
      </c>
      <c r="C6" s="25">
        <v>7.9136690999999995E-2</v>
      </c>
    </row>
    <row r="7" spans="1:3" x14ac:dyDescent="0.25">
      <c r="A7" s="22" t="s">
        <v>127</v>
      </c>
      <c r="B7" s="5">
        <v>9</v>
      </c>
      <c r="C7" s="23">
        <v>6.4748201000000005E-2</v>
      </c>
    </row>
    <row r="8" spans="1:3" x14ac:dyDescent="0.25">
      <c r="A8" s="24" t="s">
        <v>159</v>
      </c>
      <c r="B8" s="7">
        <v>9</v>
      </c>
      <c r="C8" s="25">
        <v>6.4748201000000005E-2</v>
      </c>
    </row>
    <row r="9" spans="1:3" x14ac:dyDescent="0.25">
      <c r="A9" s="22" t="s">
        <v>129</v>
      </c>
      <c r="B9" s="5">
        <v>9</v>
      </c>
      <c r="C9" s="23">
        <v>6.4748201000000005E-2</v>
      </c>
    </row>
    <row r="10" spans="1:3" x14ac:dyDescent="0.25">
      <c r="A10" s="24" t="s">
        <v>160</v>
      </c>
      <c r="B10" s="7">
        <v>7</v>
      </c>
      <c r="C10" s="25">
        <v>5.0359712000000001E-2</v>
      </c>
    </row>
    <row r="11" spans="1:3" x14ac:dyDescent="0.25">
      <c r="A11" s="22" t="s">
        <v>161</v>
      </c>
      <c r="B11" s="5">
        <v>5</v>
      </c>
      <c r="C11" s="23">
        <v>3.5971222999999997E-2</v>
      </c>
    </row>
    <row r="12" spans="1:3" x14ac:dyDescent="0.25">
      <c r="A12" s="24" t="s">
        <v>162</v>
      </c>
      <c r="B12" s="7">
        <v>5</v>
      </c>
      <c r="C12" s="25">
        <v>3.5971222999999997E-2</v>
      </c>
    </row>
    <row r="13" spans="1:3" x14ac:dyDescent="0.25">
      <c r="A13" s="22" t="s">
        <v>163</v>
      </c>
      <c r="B13" s="5">
        <v>4</v>
      </c>
      <c r="C13" s="23">
        <v>2.8776978000000002E-2</v>
      </c>
    </row>
    <row r="14" spans="1:3" x14ac:dyDescent="0.25">
      <c r="A14" s="24" t="s">
        <v>164</v>
      </c>
      <c r="B14" s="7">
        <v>37</v>
      </c>
      <c r="C14" s="25">
        <v>0.26618705035971224</v>
      </c>
    </row>
    <row r="15" spans="1:3" x14ac:dyDescent="0.25">
      <c r="A15" s="20" t="s">
        <v>6</v>
      </c>
      <c r="B15" s="21">
        <v>139</v>
      </c>
      <c r="C15" s="26"/>
    </row>
    <row r="16" spans="1:3" x14ac:dyDescent="0.25">
      <c r="A16" s="16" t="s">
        <v>9</v>
      </c>
    </row>
    <row r="18" spans="1:1" x14ac:dyDescent="0.25">
      <c r="A18" s="88" t="str">
        <f>HYPERLINK("#'Contents'!A1", "Home")</f>
        <v>Home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84BC-EB44-4B8C-8737-2A16B3E448CE}">
  <dimension ref="A3:H64"/>
  <sheetViews>
    <sheetView workbookViewId="0"/>
  </sheetViews>
  <sheetFormatPr defaultRowHeight="15" x14ac:dyDescent="0.25"/>
  <cols>
    <col min="1" max="1" width="34.85546875" style="16" customWidth="1"/>
    <col min="2" max="2" width="13.7109375" style="16" customWidth="1"/>
    <col min="3" max="3" width="11.7109375" style="16" customWidth="1"/>
    <col min="4" max="4" width="14.5703125" style="16" customWidth="1"/>
    <col min="5" max="5" width="14.28515625" style="16" customWidth="1"/>
    <col min="6" max="6" width="16.85546875" style="16" bestFit="1" customWidth="1"/>
    <col min="7" max="16384" width="9.140625" style="16"/>
  </cols>
  <sheetData>
    <row r="3" spans="1:5" x14ac:dyDescent="0.25">
      <c r="A3" s="17" t="s">
        <v>166</v>
      </c>
    </row>
    <row r="4" spans="1:5" ht="15" customHeight="1" x14ac:dyDescent="0.25">
      <c r="A4" s="20" t="s">
        <v>189</v>
      </c>
      <c r="B4" s="61" t="s">
        <v>39</v>
      </c>
      <c r="C4" s="3" t="s">
        <v>151</v>
      </c>
      <c r="D4" s="61" t="s">
        <v>167</v>
      </c>
      <c r="E4" s="3" t="s">
        <v>168</v>
      </c>
    </row>
    <row r="5" spans="1:5" x14ac:dyDescent="0.25">
      <c r="A5" s="24" t="s">
        <v>171</v>
      </c>
      <c r="B5" s="7">
        <v>256</v>
      </c>
      <c r="C5" s="7">
        <v>1795</v>
      </c>
      <c r="D5" s="25">
        <v>0.45229681999999999</v>
      </c>
      <c r="E5" s="25">
        <v>0.40473505999999998</v>
      </c>
    </row>
    <row r="6" spans="1:5" x14ac:dyDescent="0.25">
      <c r="A6" s="22" t="s">
        <v>170</v>
      </c>
      <c r="B6" s="5">
        <v>286</v>
      </c>
      <c r="C6" s="5">
        <v>2379</v>
      </c>
      <c r="D6" s="23">
        <v>0.50530034999999995</v>
      </c>
      <c r="E6" s="23">
        <v>0.53641488000000004</v>
      </c>
    </row>
    <row r="7" spans="1:5" x14ac:dyDescent="0.25">
      <c r="A7" s="24" t="s">
        <v>169</v>
      </c>
      <c r="B7" s="7">
        <v>24</v>
      </c>
      <c r="C7" s="7">
        <v>261</v>
      </c>
      <c r="D7" s="25">
        <v>4.2402830000000002E-2</v>
      </c>
      <c r="E7" s="25">
        <v>5.8850060000000003E-2</v>
      </c>
    </row>
    <row r="8" spans="1:5" x14ac:dyDescent="0.25">
      <c r="A8" s="20" t="s">
        <v>6</v>
      </c>
      <c r="B8" s="21">
        <f>SUM(B5:B7)</f>
        <v>566</v>
      </c>
      <c r="C8" s="21">
        <f>SUM(C5:C7)</f>
        <v>4435</v>
      </c>
      <c r="D8" s="21" t="s">
        <v>190</v>
      </c>
      <c r="E8" s="21" t="s">
        <v>190</v>
      </c>
    </row>
    <row r="9" spans="1:5" x14ac:dyDescent="0.25">
      <c r="A9" s="16" t="s">
        <v>9</v>
      </c>
      <c r="B9" s="57"/>
      <c r="C9" s="57"/>
      <c r="D9" s="57"/>
      <c r="E9" s="57"/>
    </row>
    <row r="10" spans="1:5" x14ac:dyDescent="0.25">
      <c r="B10" s="57"/>
      <c r="C10" s="57"/>
      <c r="D10" s="57"/>
      <c r="E10" s="57"/>
    </row>
    <row r="11" spans="1:5" x14ac:dyDescent="0.25">
      <c r="A11" s="88" t="str">
        <f>HYPERLINK("#'Contents'!A1", "Home")</f>
        <v>Home</v>
      </c>
      <c r="B11" s="57"/>
      <c r="C11" s="57"/>
      <c r="D11" s="57"/>
      <c r="E11" s="57"/>
    </row>
    <row r="13" spans="1:5" x14ac:dyDescent="0.25">
      <c r="A13" s="17" t="s">
        <v>191</v>
      </c>
    </row>
    <row r="14" spans="1:5" ht="15" customHeight="1" x14ac:dyDescent="0.25">
      <c r="A14" s="20" t="s">
        <v>189</v>
      </c>
      <c r="B14" s="3" t="s">
        <v>39</v>
      </c>
      <c r="C14" s="3" t="s">
        <v>151</v>
      </c>
      <c r="D14" s="3" t="s">
        <v>167</v>
      </c>
      <c r="E14" s="3" t="s">
        <v>168</v>
      </c>
    </row>
    <row r="15" spans="1:5" x14ac:dyDescent="0.25">
      <c r="A15" s="24" t="s">
        <v>171</v>
      </c>
      <c r="B15" s="7">
        <v>13</v>
      </c>
      <c r="C15" s="7">
        <v>80</v>
      </c>
      <c r="D15" s="25">
        <v>0.25490195999999998</v>
      </c>
      <c r="E15" s="25">
        <v>0.26578073000000002</v>
      </c>
    </row>
    <row r="16" spans="1:5" x14ac:dyDescent="0.25">
      <c r="A16" s="22" t="s">
        <v>170</v>
      </c>
      <c r="B16" s="5">
        <v>33</v>
      </c>
      <c r="C16" s="5">
        <v>201</v>
      </c>
      <c r="D16" s="23">
        <v>0.64705882000000003</v>
      </c>
      <c r="E16" s="23">
        <v>0.66777408999999999</v>
      </c>
    </row>
    <row r="17" spans="1:8" x14ac:dyDescent="0.25">
      <c r="A17" s="24" t="s">
        <v>169</v>
      </c>
      <c r="B17" s="7">
        <v>5</v>
      </c>
      <c r="C17" s="7">
        <v>20</v>
      </c>
      <c r="D17" s="25">
        <v>9.8039219999999996E-2</v>
      </c>
      <c r="E17" s="25">
        <v>6.6445180000000006E-2</v>
      </c>
    </row>
    <row r="18" spans="1:8" x14ac:dyDescent="0.25">
      <c r="A18" s="20" t="s">
        <v>6</v>
      </c>
      <c r="B18" s="21">
        <f>SUM(B15:B17)</f>
        <v>51</v>
      </c>
      <c r="C18" s="21">
        <f>SUM(C15:C17)</f>
        <v>301</v>
      </c>
      <c r="D18" s="21"/>
      <c r="E18" s="21"/>
    </row>
    <row r="19" spans="1:8" x14ac:dyDescent="0.25">
      <c r="A19" s="16" t="s">
        <v>9</v>
      </c>
    </row>
    <row r="21" spans="1:8" x14ac:dyDescent="0.25">
      <c r="A21" s="88" t="str">
        <f>HYPERLINK("#'Contents'!A1", "Home")</f>
        <v>Home</v>
      </c>
    </row>
    <row r="23" spans="1:8" x14ac:dyDescent="0.25">
      <c r="A23" s="17" t="s">
        <v>172</v>
      </c>
      <c r="B23" s="17"/>
      <c r="C23" s="17"/>
      <c r="D23" s="17"/>
      <c r="E23" s="17"/>
      <c r="F23" s="17"/>
      <c r="G23" s="17"/>
      <c r="H23" s="17"/>
    </row>
    <row r="24" spans="1:8" ht="30" customHeight="1" x14ac:dyDescent="0.25">
      <c r="A24" s="20" t="s">
        <v>192</v>
      </c>
      <c r="B24" s="21" t="s">
        <v>2</v>
      </c>
      <c r="C24" s="3" t="s">
        <v>3</v>
      </c>
      <c r="D24" s="21" t="s">
        <v>6</v>
      </c>
    </row>
    <row r="25" spans="1:8" x14ac:dyDescent="0.25">
      <c r="A25" s="22" t="s">
        <v>173</v>
      </c>
      <c r="B25" s="5">
        <v>0</v>
      </c>
      <c r="C25" s="5">
        <v>21</v>
      </c>
      <c r="D25" s="5">
        <v>21</v>
      </c>
    </row>
    <row r="26" spans="1:8" x14ac:dyDescent="0.25">
      <c r="A26" s="24" t="s">
        <v>174</v>
      </c>
      <c r="B26" s="7">
        <v>0</v>
      </c>
      <c r="C26" s="7">
        <v>4</v>
      </c>
      <c r="D26" s="7">
        <v>4</v>
      </c>
    </row>
    <row r="27" spans="1:8" x14ac:dyDescent="0.25">
      <c r="A27" s="22" t="s">
        <v>175</v>
      </c>
      <c r="B27" s="5">
        <v>5</v>
      </c>
      <c r="C27" s="5">
        <v>14</v>
      </c>
      <c r="D27" s="5">
        <v>19</v>
      </c>
    </row>
    <row r="28" spans="1:8" x14ac:dyDescent="0.25">
      <c r="A28" s="24" t="s">
        <v>176</v>
      </c>
      <c r="B28" s="7">
        <v>0</v>
      </c>
      <c r="C28" s="7">
        <v>5</v>
      </c>
      <c r="D28" s="7">
        <v>5</v>
      </c>
    </row>
    <row r="29" spans="1:8" x14ac:dyDescent="0.25">
      <c r="A29" s="22" t="s">
        <v>206</v>
      </c>
      <c r="B29" s="5">
        <v>46</v>
      </c>
      <c r="C29" s="5">
        <v>469</v>
      </c>
      <c r="D29" s="5">
        <v>515</v>
      </c>
    </row>
    <row r="30" spans="1:8" x14ac:dyDescent="0.25">
      <c r="A30" s="24" t="s">
        <v>177</v>
      </c>
      <c r="B30" s="7">
        <v>0</v>
      </c>
      <c r="C30" s="7">
        <v>2</v>
      </c>
      <c r="D30" s="7">
        <v>2</v>
      </c>
    </row>
    <row r="31" spans="1:8" x14ac:dyDescent="0.25">
      <c r="A31" s="20" t="s">
        <v>6</v>
      </c>
      <c r="B31" s="21">
        <v>51</v>
      </c>
      <c r="C31" s="21">
        <v>515</v>
      </c>
      <c r="D31" s="21">
        <v>566</v>
      </c>
    </row>
    <row r="32" spans="1:8" x14ac:dyDescent="0.25">
      <c r="A32" s="16" t="s">
        <v>9</v>
      </c>
    </row>
    <row r="34" spans="1:7" x14ac:dyDescent="0.25">
      <c r="A34" s="88" t="str">
        <f>HYPERLINK("#'Contents'!A1", "Home")</f>
        <v>Home</v>
      </c>
    </row>
    <row r="35" spans="1:7" x14ac:dyDescent="0.25">
      <c r="A35" s="88"/>
    </row>
    <row r="36" spans="1:7" x14ac:dyDescent="0.25">
      <c r="A36" s="17" t="s">
        <v>193</v>
      </c>
    </row>
    <row r="37" spans="1:7" ht="30" customHeight="1" x14ac:dyDescent="0.25">
      <c r="A37" s="20" t="s">
        <v>194</v>
      </c>
      <c r="B37" s="21" t="s">
        <v>178</v>
      </c>
      <c r="C37" s="21" t="s">
        <v>38</v>
      </c>
      <c r="D37" s="21" t="s">
        <v>179</v>
      </c>
      <c r="E37" s="3" t="s">
        <v>202</v>
      </c>
      <c r="F37" s="21" t="s">
        <v>180</v>
      </c>
      <c r="G37" s="21" t="s">
        <v>6</v>
      </c>
    </row>
    <row r="38" spans="1:7" x14ac:dyDescent="0.25">
      <c r="A38" s="22" t="s">
        <v>181</v>
      </c>
      <c r="B38" s="5">
        <v>1284</v>
      </c>
      <c r="C38" s="5">
        <v>346</v>
      </c>
      <c r="D38" s="5">
        <v>95</v>
      </c>
      <c r="E38" s="5">
        <v>226</v>
      </c>
      <c r="F38" s="5">
        <v>95</v>
      </c>
      <c r="G38" s="5">
        <v>2046</v>
      </c>
    </row>
    <row r="39" spans="1:7" x14ac:dyDescent="0.25">
      <c r="A39" s="24" t="s">
        <v>173</v>
      </c>
      <c r="B39" s="7">
        <v>60</v>
      </c>
      <c r="C39" s="7">
        <v>23</v>
      </c>
      <c r="D39" s="7">
        <v>32</v>
      </c>
      <c r="E39" s="7">
        <v>26</v>
      </c>
      <c r="F39" s="7">
        <v>9</v>
      </c>
      <c r="G39" s="7">
        <v>150</v>
      </c>
    </row>
    <row r="40" spans="1:7" x14ac:dyDescent="0.25">
      <c r="A40" s="22" t="s">
        <v>182</v>
      </c>
      <c r="B40" s="5">
        <v>4</v>
      </c>
      <c r="C40" s="5">
        <v>9</v>
      </c>
      <c r="D40" s="5">
        <v>3</v>
      </c>
      <c r="E40" s="5">
        <v>5</v>
      </c>
      <c r="F40" s="5">
        <v>1</v>
      </c>
      <c r="G40" s="5">
        <v>22</v>
      </c>
    </row>
    <row r="41" spans="1:7" x14ac:dyDescent="0.25">
      <c r="A41" s="24" t="s">
        <v>183</v>
      </c>
      <c r="B41" s="7">
        <v>262</v>
      </c>
      <c r="C41" s="7">
        <v>46</v>
      </c>
      <c r="D41" s="7">
        <v>28</v>
      </c>
      <c r="E41" s="7">
        <v>42</v>
      </c>
      <c r="F41" s="7">
        <v>15</v>
      </c>
      <c r="G41" s="7">
        <v>393</v>
      </c>
    </row>
    <row r="42" spans="1:7" x14ac:dyDescent="0.25">
      <c r="A42" s="22" t="s">
        <v>184</v>
      </c>
      <c r="B42" s="5">
        <v>51</v>
      </c>
      <c r="C42" s="5">
        <v>28</v>
      </c>
      <c r="D42" s="5">
        <v>18</v>
      </c>
      <c r="E42" s="5">
        <v>12</v>
      </c>
      <c r="F42" s="5">
        <v>9</v>
      </c>
      <c r="G42" s="5">
        <v>118</v>
      </c>
    </row>
    <row r="43" spans="1:7" x14ac:dyDescent="0.25">
      <c r="A43" s="24" t="s">
        <v>177</v>
      </c>
      <c r="B43" s="7">
        <v>10</v>
      </c>
      <c r="C43" s="7">
        <v>1</v>
      </c>
      <c r="D43" s="7">
        <v>1</v>
      </c>
      <c r="E43" s="7">
        <v>4</v>
      </c>
      <c r="F43" s="7">
        <v>1</v>
      </c>
      <c r="G43" s="7">
        <v>17</v>
      </c>
    </row>
    <row r="44" spans="1:7" x14ac:dyDescent="0.25">
      <c r="A44" s="22" t="s">
        <v>185</v>
      </c>
      <c r="B44" s="5">
        <v>245</v>
      </c>
      <c r="C44" s="5">
        <v>79</v>
      </c>
      <c r="D44" s="5">
        <v>25</v>
      </c>
      <c r="E44" s="5">
        <v>89</v>
      </c>
      <c r="F44" s="5">
        <v>14</v>
      </c>
      <c r="G44" s="5">
        <v>452</v>
      </c>
    </row>
    <row r="45" spans="1:7" x14ac:dyDescent="0.25">
      <c r="A45" s="24" t="s">
        <v>186</v>
      </c>
      <c r="B45" s="7">
        <v>1</v>
      </c>
      <c r="C45" s="7">
        <v>1</v>
      </c>
      <c r="D45" s="7">
        <v>0</v>
      </c>
      <c r="E45" s="7">
        <v>1</v>
      </c>
      <c r="F45" s="7">
        <v>0</v>
      </c>
      <c r="G45" s="7">
        <v>3</v>
      </c>
    </row>
    <row r="46" spans="1:7" x14ac:dyDescent="0.25">
      <c r="A46" s="22" t="s">
        <v>187</v>
      </c>
      <c r="B46" s="5">
        <v>614</v>
      </c>
      <c r="C46" s="5">
        <v>272</v>
      </c>
      <c r="D46" s="5">
        <v>124</v>
      </c>
      <c r="E46" s="5">
        <v>184</v>
      </c>
      <c r="F46" s="5">
        <v>40</v>
      </c>
      <c r="G46" s="5">
        <v>1234</v>
      </c>
    </row>
    <row r="47" spans="1:7" x14ac:dyDescent="0.25">
      <c r="A47" s="20" t="s">
        <v>6</v>
      </c>
      <c r="B47" s="21">
        <v>2531</v>
      </c>
      <c r="C47" s="21">
        <v>805</v>
      </c>
      <c r="D47" s="21">
        <v>326</v>
      </c>
      <c r="E47" s="21">
        <v>589</v>
      </c>
      <c r="F47" s="21">
        <v>184</v>
      </c>
      <c r="G47" s="21">
        <v>4435</v>
      </c>
    </row>
    <row r="48" spans="1:7" x14ac:dyDescent="0.25">
      <c r="A48" s="16" t="s">
        <v>9</v>
      </c>
    </row>
    <row r="49" spans="1:6" x14ac:dyDescent="0.25">
      <c r="A49" s="16" t="s">
        <v>200</v>
      </c>
    </row>
    <row r="51" spans="1:6" x14ac:dyDescent="0.25">
      <c r="A51" s="88" t="str">
        <f>HYPERLINK("#'Contents'!A1", "Home")</f>
        <v>Home</v>
      </c>
    </row>
    <row r="53" spans="1:6" x14ac:dyDescent="0.25">
      <c r="A53" s="17" t="s">
        <v>188</v>
      </c>
    </row>
    <row r="54" spans="1:6" ht="30" customHeight="1" x14ac:dyDescent="0.25">
      <c r="A54" s="18" t="s">
        <v>207</v>
      </c>
      <c r="B54" s="19" t="s">
        <v>2</v>
      </c>
      <c r="C54" s="1" t="s">
        <v>3</v>
      </c>
      <c r="D54" s="19" t="s">
        <v>6</v>
      </c>
    </row>
    <row r="55" spans="1:6" x14ac:dyDescent="0.25">
      <c r="A55" s="4">
        <v>20</v>
      </c>
      <c r="B55" s="5">
        <v>0</v>
      </c>
      <c r="C55" s="5">
        <v>1</v>
      </c>
      <c r="D55" s="5">
        <v>1</v>
      </c>
      <c r="E55" s="56"/>
      <c r="F55" s="97"/>
    </row>
    <row r="56" spans="1:6" x14ac:dyDescent="0.25">
      <c r="A56" s="6">
        <v>30</v>
      </c>
      <c r="B56" s="7">
        <v>9</v>
      </c>
      <c r="C56" s="7">
        <v>208</v>
      </c>
      <c r="D56" s="7">
        <v>217</v>
      </c>
      <c r="E56" s="56"/>
      <c r="F56" s="56"/>
    </row>
    <row r="57" spans="1:6" x14ac:dyDescent="0.25">
      <c r="A57" s="4">
        <v>40</v>
      </c>
      <c r="B57" s="5">
        <v>6</v>
      </c>
      <c r="C57" s="5">
        <v>38</v>
      </c>
      <c r="D57" s="5">
        <v>44</v>
      </c>
      <c r="E57" s="56"/>
      <c r="F57" s="56"/>
    </row>
    <row r="58" spans="1:6" x14ac:dyDescent="0.25">
      <c r="A58" s="6">
        <v>50</v>
      </c>
      <c r="B58" s="7">
        <v>2</v>
      </c>
      <c r="C58" s="7">
        <v>17</v>
      </c>
      <c r="D58" s="7">
        <v>19</v>
      </c>
      <c r="E58" s="56"/>
      <c r="F58" s="56"/>
    </row>
    <row r="59" spans="1:6" x14ac:dyDescent="0.25">
      <c r="A59" s="4">
        <v>60</v>
      </c>
      <c r="B59" s="5">
        <v>33</v>
      </c>
      <c r="C59" s="5">
        <v>241</v>
      </c>
      <c r="D59" s="5">
        <v>274</v>
      </c>
      <c r="E59" s="56"/>
      <c r="F59" s="56"/>
    </row>
    <row r="60" spans="1:6" x14ac:dyDescent="0.25">
      <c r="A60" s="6">
        <v>70</v>
      </c>
      <c r="B60" s="7">
        <v>1</v>
      </c>
      <c r="C60" s="7">
        <v>10</v>
      </c>
      <c r="D60" s="7">
        <v>11</v>
      </c>
      <c r="E60" s="56"/>
      <c r="F60" s="56"/>
    </row>
    <row r="61" spans="1:6" x14ac:dyDescent="0.25">
      <c r="A61" s="18" t="s">
        <v>6</v>
      </c>
      <c r="B61" s="19">
        <v>51</v>
      </c>
      <c r="C61" s="19">
        <v>515</v>
      </c>
      <c r="D61" s="19">
        <v>566</v>
      </c>
    </row>
    <row r="62" spans="1:6" x14ac:dyDescent="0.25">
      <c r="A62" s="16" t="s">
        <v>9</v>
      </c>
    </row>
    <row r="64" spans="1:6" x14ac:dyDescent="0.25">
      <c r="A64" s="88" t="str">
        <f>HYPERLINK("#'Contents'!A1", "Home")</f>
        <v>Home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FA97-8177-4532-8275-581AE2C296D3}">
  <dimension ref="A3:K32"/>
  <sheetViews>
    <sheetView workbookViewId="0"/>
  </sheetViews>
  <sheetFormatPr defaultRowHeight="15" x14ac:dyDescent="0.25"/>
  <cols>
    <col min="1" max="1" width="33.140625" style="16" bestFit="1" customWidth="1"/>
    <col min="2" max="2" width="9.140625" style="16" customWidth="1"/>
    <col min="3" max="3" width="10.140625" style="16" customWidth="1"/>
    <col min="4" max="4" width="9.140625" style="16" customWidth="1"/>
    <col min="5" max="5" width="10.42578125" style="16" customWidth="1"/>
    <col min="6" max="7" width="9.140625" style="16" customWidth="1"/>
    <col min="8" max="8" width="9.7109375" style="16" customWidth="1"/>
    <col min="9" max="16384" width="9.140625" style="16"/>
  </cols>
  <sheetData>
    <row r="3" spans="1:8" x14ac:dyDescent="0.25">
      <c r="A3" s="17" t="s">
        <v>224</v>
      </c>
    </row>
    <row r="4" spans="1:8" ht="45" x14ac:dyDescent="0.25">
      <c r="A4" s="20" t="s">
        <v>208</v>
      </c>
      <c r="B4" s="3" t="s">
        <v>2</v>
      </c>
      <c r="C4" s="3" t="s">
        <v>3</v>
      </c>
      <c r="D4" s="3" t="s">
        <v>4</v>
      </c>
      <c r="E4" s="3" t="s">
        <v>223</v>
      </c>
      <c r="F4" s="3" t="s">
        <v>209</v>
      </c>
      <c r="G4" s="3" t="s">
        <v>210</v>
      </c>
      <c r="H4" s="3" t="s">
        <v>211</v>
      </c>
    </row>
    <row r="5" spans="1:8" x14ac:dyDescent="0.25">
      <c r="A5" s="22" t="s">
        <v>212</v>
      </c>
      <c r="B5" s="5">
        <v>3</v>
      </c>
      <c r="C5" s="5">
        <v>38</v>
      </c>
      <c r="D5" s="5">
        <f>SUM(B5:C5)</f>
        <v>41</v>
      </c>
      <c r="E5" s="8">
        <v>148100</v>
      </c>
      <c r="F5" s="63">
        <f>B5/$E5*100000</f>
        <v>2.0256583389601621</v>
      </c>
      <c r="G5" s="63">
        <f>C5/$E5*100000</f>
        <v>25.658338960162052</v>
      </c>
      <c r="H5" s="63">
        <f>D5/$E5*100000</f>
        <v>27.683997299122211</v>
      </c>
    </row>
    <row r="6" spans="1:8" x14ac:dyDescent="0.25">
      <c r="A6" s="24" t="s">
        <v>213</v>
      </c>
      <c r="B6" s="7">
        <v>9</v>
      </c>
      <c r="C6" s="7">
        <v>50</v>
      </c>
      <c r="D6" s="7">
        <f t="shared" ref="D6:D16" si="0">SUM(B6:C6)</f>
        <v>59</v>
      </c>
      <c r="E6" s="9">
        <v>165415</v>
      </c>
      <c r="F6" s="64">
        <f t="shared" ref="F6:F15" si="1">B6/$E6*100000</f>
        <v>5.4408608650968775</v>
      </c>
      <c r="G6" s="64">
        <f t="shared" ref="G6:G15" si="2">C6/$E6*100000</f>
        <v>30.227004806093767</v>
      </c>
      <c r="H6" s="64">
        <f t="shared" ref="H6:H15" si="3">D6/$E6*100000</f>
        <v>35.66786567119064</v>
      </c>
    </row>
    <row r="7" spans="1:8" x14ac:dyDescent="0.25">
      <c r="A7" s="22" t="s">
        <v>214</v>
      </c>
      <c r="B7" s="5">
        <v>4</v>
      </c>
      <c r="C7" s="5">
        <v>50</v>
      </c>
      <c r="D7" s="5">
        <f t="shared" si="0"/>
        <v>54</v>
      </c>
      <c r="E7" s="8">
        <v>222511</v>
      </c>
      <c r="F7" s="63">
        <f t="shared" si="1"/>
        <v>1.7976639357155375</v>
      </c>
      <c r="G7" s="63">
        <f t="shared" si="2"/>
        <v>22.470799196444222</v>
      </c>
      <c r="H7" s="63">
        <f t="shared" si="3"/>
        <v>24.268463132159759</v>
      </c>
    </row>
    <row r="8" spans="1:8" x14ac:dyDescent="0.25">
      <c r="A8" s="24" t="s">
        <v>215</v>
      </c>
      <c r="B8" s="7">
        <v>3</v>
      </c>
      <c r="C8" s="7">
        <v>83</v>
      </c>
      <c r="D8" s="7">
        <f t="shared" si="0"/>
        <v>86</v>
      </c>
      <c r="E8" s="9">
        <v>352390</v>
      </c>
      <c r="F8" s="64">
        <f t="shared" si="1"/>
        <v>0.85132949289139881</v>
      </c>
      <c r="G8" s="64">
        <f t="shared" si="2"/>
        <v>23.553449303328698</v>
      </c>
      <c r="H8" s="64">
        <f t="shared" si="3"/>
        <v>24.404778796220096</v>
      </c>
    </row>
    <row r="9" spans="1:8" x14ac:dyDescent="0.25">
      <c r="A9" s="22" t="s">
        <v>216</v>
      </c>
      <c r="B9" s="5">
        <v>9</v>
      </c>
      <c r="C9" s="5">
        <v>42</v>
      </c>
      <c r="D9" s="5">
        <f t="shared" si="0"/>
        <v>51</v>
      </c>
      <c r="E9" s="8">
        <v>141954</v>
      </c>
      <c r="F9" s="63">
        <f t="shared" si="1"/>
        <v>6.3400819983938463</v>
      </c>
      <c r="G9" s="63">
        <f t="shared" si="2"/>
        <v>29.587049325837945</v>
      </c>
      <c r="H9" s="63">
        <f t="shared" si="3"/>
        <v>35.927131324231794</v>
      </c>
    </row>
    <row r="10" spans="1:8" x14ac:dyDescent="0.25">
      <c r="A10" s="24" t="s">
        <v>217</v>
      </c>
      <c r="B10" s="7">
        <v>2</v>
      </c>
      <c r="C10" s="7">
        <v>30</v>
      </c>
      <c r="D10" s="7">
        <f t="shared" si="0"/>
        <v>32</v>
      </c>
      <c r="E10" s="9">
        <v>152383</v>
      </c>
      <c r="F10" s="64">
        <f t="shared" si="1"/>
        <v>1.3124823635182403</v>
      </c>
      <c r="G10" s="64">
        <f t="shared" si="2"/>
        <v>19.687235452773603</v>
      </c>
      <c r="H10" s="64">
        <f t="shared" si="3"/>
        <v>20.999717816291845</v>
      </c>
    </row>
    <row r="11" spans="1:8" x14ac:dyDescent="0.25">
      <c r="A11" s="22" t="s">
        <v>218</v>
      </c>
      <c r="B11" s="5">
        <v>6</v>
      </c>
      <c r="C11" s="5">
        <v>32</v>
      </c>
      <c r="D11" s="5">
        <f t="shared" si="0"/>
        <v>38</v>
      </c>
      <c r="E11" s="8">
        <v>117687</v>
      </c>
      <c r="F11" s="63">
        <f t="shared" si="1"/>
        <v>5.0982691376277751</v>
      </c>
      <c r="G11" s="63">
        <f t="shared" si="2"/>
        <v>27.190768734014799</v>
      </c>
      <c r="H11" s="63">
        <f t="shared" si="3"/>
        <v>32.289037871642577</v>
      </c>
    </row>
    <row r="12" spans="1:8" x14ac:dyDescent="0.25">
      <c r="A12" s="24" t="s">
        <v>219</v>
      </c>
      <c r="B12" s="7">
        <v>2</v>
      </c>
      <c r="C12" s="7">
        <v>44</v>
      </c>
      <c r="D12" s="7">
        <f t="shared" si="0"/>
        <v>46</v>
      </c>
      <c r="E12" s="9">
        <v>151669</v>
      </c>
      <c r="F12" s="64">
        <f t="shared" si="1"/>
        <v>1.318661031588525</v>
      </c>
      <c r="G12" s="64">
        <f t="shared" si="2"/>
        <v>29.010542694947549</v>
      </c>
      <c r="H12" s="64">
        <f t="shared" si="3"/>
        <v>30.329203726536075</v>
      </c>
    </row>
    <row r="13" spans="1:8" x14ac:dyDescent="0.25">
      <c r="A13" s="22" t="s">
        <v>220</v>
      </c>
      <c r="B13" s="5">
        <v>4</v>
      </c>
      <c r="C13" s="5">
        <v>50</v>
      </c>
      <c r="D13" s="5">
        <f t="shared" si="0"/>
        <v>54</v>
      </c>
      <c r="E13" s="8">
        <v>139913</v>
      </c>
      <c r="F13" s="63">
        <f t="shared" si="1"/>
        <v>2.8589194713857897</v>
      </c>
      <c r="G13" s="63">
        <f t="shared" si="2"/>
        <v>35.736493392322373</v>
      </c>
      <c r="H13" s="63">
        <f t="shared" si="3"/>
        <v>38.595412863708162</v>
      </c>
    </row>
    <row r="14" spans="1:8" x14ac:dyDescent="0.25">
      <c r="A14" s="24" t="s">
        <v>221</v>
      </c>
      <c r="B14" s="7">
        <v>4</v>
      </c>
      <c r="C14" s="7">
        <v>25</v>
      </c>
      <c r="D14" s="7">
        <f t="shared" si="0"/>
        <v>29</v>
      </c>
      <c r="E14" s="9">
        <v>152718</v>
      </c>
      <c r="F14" s="64">
        <f t="shared" si="1"/>
        <v>2.6192066423080447</v>
      </c>
      <c r="G14" s="64">
        <f t="shared" si="2"/>
        <v>16.370041514425282</v>
      </c>
      <c r="H14" s="64">
        <f t="shared" si="3"/>
        <v>18.989248156733325</v>
      </c>
    </row>
    <row r="15" spans="1:8" x14ac:dyDescent="0.25">
      <c r="A15" s="22" t="s">
        <v>222</v>
      </c>
      <c r="B15" s="5">
        <v>5</v>
      </c>
      <c r="C15" s="5">
        <v>71</v>
      </c>
      <c r="D15" s="5">
        <f t="shared" si="0"/>
        <v>76</v>
      </c>
      <c r="E15" s="8">
        <v>183115</v>
      </c>
      <c r="F15" s="63">
        <f t="shared" si="1"/>
        <v>2.730524533762936</v>
      </c>
      <c r="G15" s="63">
        <f t="shared" si="2"/>
        <v>38.773448379433688</v>
      </c>
      <c r="H15" s="63">
        <f t="shared" si="3"/>
        <v>41.503972913196627</v>
      </c>
    </row>
    <row r="16" spans="1:8" x14ac:dyDescent="0.25">
      <c r="A16" s="20" t="s">
        <v>6</v>
      </c>
      <c r="B16" s="21">
        <v>51</v>
      </c>
      <c r="C16" s="21">
        <v>515</v>
      </c>
      <c r="D16" s="21">
        <f t="shared" si="0"/>
        <v>566</v>
      </c>
      <c r="E16" s="67">
        <f>SUM(E5:E15)</f>
        <v>1927855</v>
      </c>
      <c r="F16" s="68">
        <f t="shared" ref="F16" si="4">B16/$E16*100000</f>
        <v>2.6454271716493203</v>
      </c>
      <c r="G16" s="68">
        <f t="shared" ref="G16" si="5">C16/$E16*100000</f>
        <v>26.71362732155686</v>
      </c>
      <c r="H16" s="68">
        <f t="shared" ref="H16" si="6">D16/$E16*100000</f>
        <v>29.35905449320618</v>
      </c>
    </row>
    <row r="17" spans="1:11" x14ac:dyDescent="0.25">
      <c r="A17" s="16" t="s">
        <v>225</v>
      </c>
    </row>
    <row r="18" spans="1:11" x14ac:dyDescent="0.25">
      <c r="A18" s="16" t="s">
        <v>243</v>
      </c>
    </row>
    <row r="20" spans="1:11" x14ac:dyDescent="0.25">
      <c r="A20" s="88" t="str">
        <f>HYPERLINK("#'Contents'!A1", "Home")</f>
        <v>Home</v>
      </c>
    </row>
    <row r="22" spans="1:11" x14ac:dyDescent="0.25">
      <c r="K22" s="69"/>
    </row>
    <row r="23" spans="1:11" x14ac:dyDescent="0.25">
      <c r="K23" s="69"/>
    </row>
    <row r="24" spans="1:11" x14ac:dyDescent="0.25">
      <c r="K24" s="69"/>
    </row>
    <row r="25" spans="1:11" x14ac:dyDescent="0.25">
      <c r="K25" s="69"/>
    </row>
    <row r="26" spans="1:11" x14ac:dyDescent="0.25">
      <c r="K26" s="69"/>
    </row>
    <row r="27" spans="1:11" x14ac:dyDescent="0.25">
      <c r="K27" s="69"/>
    </row>
    <row r="28" spans="1:11" x14ac:dyDescent="0.25">
      <c r="K28" s="69"/>
    </row>
    <row r="29" spans="1:11" x14ac:dyDescent="0.25">
      <c r="K29" s="69"/>
    </row>
    <row r="30" spans="1:11" x14ac:dyDescent="0.25">
      <c r="K30" s="69"/>
    </row>
    <row r="31" spans="1:11" x14ac:dyDescent="0.25">
      <c r="K31" s="69"/>
    </row>
    <row r="32" spans="1:11" x14ac:dyDescent="0.25">
      <c r="K32" s="69"/>
    </row>
  </sheetData>
  <sortState xmlns:xlrd2="http://schemas.microsoft.com/office/spreadsheetml/2017/richdata2" ref="J22:K32">
    <sortCondition ref="J22:J32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F1FA3-A527-4E1F-988A-FAD80D97E2E5}">
  <dimension ref="A2:AA32"/>
  <sheetViews>
    <sheetView workbookViewId="0"/>
  </sheetViews>
  <sheetFormatPr defaultRowHeight="15" x14ac:dyDescent="0.25"/>
  <cols>
    <col min="1" max="1" width="10.28515625" style="16" customWidth="1"/>
    <col min="2" max="2" width="11.42578125" style="16" customWidth="1"/>
    <col min="3" max="3" width="9.85546875" style="16" customWidth="1"/>
    <col min="4" max="4" width="13.28515625" style="16" customWidth="1"/>
    <col min="5" max="5" width="12" style="16" customWidth="1"/>
    <col min="6" max="6" width="10.7109375" style="16" customWidth="1"/>
    <col min="7" max="7" width="9.140625" style="16"/>
    <col min="8" max="8" width="11.7109375" style="16" customWidth="1"/>
    <col min="9" max="9" width="9.140625" style="16"/>
    <col min="10" max="10" width="13.7109375" style="16" customWidth="1"/>
    <col min="11" max="11" width="11.28515625" style="16" customWidth="1"/>
    <col min="12" max="12" width="11.7109375" style="16" customWidth="1"/>
    <col min="13" max="13" width="9.42578125" style="16" customWidth="1"/>
    <col min="14" max="14" width="11" style="16" customWidth="1"/>
    <col min="15" max="15" width="9.42578125" style="16" customWidth="1"/>
    <col min="16" max="16384" width="9.140625" style="16"/>
  </cols>
  <sheetData>
    <row r="2" spans="1:27" ht="15.75" thickBot="1" x14ac:dyDescent="0.3">
      <c r="A2" s="17" t="s">
        <v>238</v>
      </c>
    </row>
    <row r="3" spans="1:27" x14ac:dyDescent="0.25">
      <c r="A3" s="106" t="s">
        <v>1</v>
      </c>
      <c r="B3" s="107" t="s">
        <v>275</v>
      </c>
      <c r="C3" s="108"/>
      <c r="D3" s="107" t="s">
        <v>198</v>
      </c>
      <c r="E3" s="109"/>
      <c r="F3" s="109"/>
      <c r="G3" s="109"/>
      <c r="H3" s="109"/>
      <c r="I3" s="108"/>
      <c r="J3" s="107" t="s">
        <v>232</v>
      </c>
      <c r="K3" s="109"/>
      <c r="L3" s="109"/>
      <c r="M3" s="109"/>
      <c r="N3" s="109"/>
      <c r="O3" s="108"/>
    </row>
    <row r="4" spans="1:27" ht="30" customHeight="1" x14ac:dyDescent="0.25">
      <c r="A4" s="106"/>
      <c r="B4" s="41" t="s">
        <v>227</v>
      </c>
      <c r="C4" s="49" t="s">
        <v>230</v>
      </c>
      <c r="D4" s="41" t="s">
        <v>39</v>
      </c>
      <c r="E4" s="3" t="s">
        <v>7</v>
      </c>
      <c r="F4" s="3" t="s">
        <v>201</v>
      </c>
      <c r="G4" s="3" t="s">
        <v>228</v>
      </c>
      <c r="H4" s="3" t="s">
        <v>229</v>
      </c>
      <c r="I4" s="49" t="s">
        <v>178</v>
      </c>
      <c r="J4" s="41" t="s">
        <v>39</v>
      </c>
      <c r="K4" s="3" t="s">
        <v>7</v>
      </c>
      <c r="L4" s="3" t="s">
        <v>201</v>
      </c>
      <c r="M4" s="3" t="s">
        <v>228</v>
      </c>
      <c r="N4" s="3" t="s">
        <v>229</v>
      </c>
      <c r="O4" s="49" t="s">
        <v>178</v>
      </c>
    </row>
    <row r="5" spans="1:27" x14ac:dyDescent="0.25">
      <c r="A5" s="70">
        <v>2014</v>
      </c>
      <c r="B5" s="72">
        <v>27902</v>
      </c>
      <c r="C5" s="73">
        <v>1009976</v>
      </c>
      <c r="D5" s="43">
        <v>97</v>
      </c>
      <c r="E5" s="5">
        <v>5</v>
      </c>
      <c r="F5" s="5">
        <v>102</v>
      </c>
      <c r="G5" s="5">
        <v>290</v>
      </c>
      <c r="H5" s="5">
        <v>158</v>
      </c>
      <c r="I5" s="44">
        <v>448</v>
      </c>
      <c r="J5" s="81">
        <f>D5*100000/$B5</f>
        <v>347.64533008386496</v>
      </c>
      <c r="K5" s="65">
        <f t="shared" ref="K5:L5" si="0">E5*100000/$B5</f>
        <v>17.919862375456958</v>
      </c>
      <c r="L5" s="65">
        <f t="shared" si="0"/>
        <v>365.56519245932191</v>
      </c>
      <c r="M5" s="65">
        <f>G5*100000/$C5</f>
        <v>28.713553589392223</v>
      </c>
      <c r="N5" s="65">
        <f>H5*100000/$C5</f>
        <v>15.643936093530936</v>
      </c>
      <c r="O5" s="82">
        <f>I5*100000/$C5</f>
        <v>44.357489682923159</v>
      </c>
      <c r="V5" s="99"/>
      <c r="W5" s="99"/>
      <c r="X5" s="99"/>
      <c r="Y5" s="99"/>
      <c r="Z5" s="99"/>
      <c r="AA5" s="99"/>
    </row>
    <row r="6" spans="1:27" x14ac:dyDescent="0.25">
      <c r="A6" s="71">
        <v>2015</v>
      </c>
      <c r="B6" s="74">
        <v>25466</v>
      </c>
      <c r="C6" s="75">
        <v>1022609</v>
      </c>
      <c r="D6" s="45">
        <v>82</v>
      </c>
      <c r="E6" s="7">
        <v>6</v>
      </c>
      <c r="F6" s="7">
        <v>88</v>
      </c>
      <c r="G6" s="7">
        <v>282</v>
      </c>
      <c r="H6" s="7">
        <v>176</v>
      </c>
      <c r="I6" s="46">
        <v>458</v>
      </c>
      <c r="J6" s="83">
        <f t="shared" ref="J6:J15" si="1">D6*100000/$B6</f>
        <v>321.99795806172938</v>
      </c>
      <c r="K6" s="66">
        <f t="shared" ref="K6:K15" si="2">E6*100000/$B6</f>
        <v>23.560826199638733</v>
      </c>
      <c r="L6" s="66">
        <f t="shared" ref="L6:L15" si="3">F6*100000/$B6</f>
        <v>345.55878426136809</v>
      </c>
      <c r="M6" s="66">
        <f t="shared" ref="M6:M15" si="4">G6*100000/$C6</f>
        <v>27.576522404946562</v>
      </c>
      <c r="N6" s="66">
        <f t="shared" ref="N6:N15" si="5">H6*100000/$C6</f>
        <v>17.210879231456012</v>
      </c>
      <c r="O6" s="84">
        <f t="shared" ref="O6:O15" si="6">I6*100000/$C6</f>
        <v>44.787401636402571</v>
      </c>
      <c r="V6" s="99"/>
      <c r="W6" s="99"/>
      <c r="X6" s="99"/>
      <c r="Y6" s="99"/>
      <c r="Z6" s="99"/>
      <c r="AA6" s="99"/>
    </row>
    <row r="7" spans="1:27" x14ac:dyDescent="0.25">
      <c r="A7" s="70">
        <v>2016</v>
      </c>
      <c r="B7" s="72">
        <v>25224</v>
      </c>
      <c r="C7" s="73">
        <v>1050961</v>
      </c>
      <c r="D7" s="43">
        <v>92</v>
      </c>
      <c r="E7" s="5">
        <v>4</v>
      </c>
      <c r="F7" s="5">
        <v>96</v>
      </c>
      <c r="G7" s="5">
        <v>380</v>
      </c>
      <c r="H7" s="5">
        <v>167</v>
      </c>
      <c r="I7" s="44">
        <v>547</v>
      </c>
      <c r="J7" s="81">
        <f t="shared" si="1"/>
        <v>364.73200126863304</v>
      </c>
      <c r="K7" s="65">
        <f t="shared" si="2"/>
        <v>15.857913098636219</v>
      </c>
      <c r="L7" s="65">
        <f t="shared" si="3"/>
        <v>380.58991436726927</v>
      </c>
      <c r="M7" s="65">
        <f t="shared" si="4"/>
        <v>36.15738357560366</v>
      </c>
      <c r="N7" s="65">
        <f t="shared" si="5"/>
        <v>15.890218571383715</v>
      </c>
      <c r="O7" s="82">
        <f t="shared" si="6"/>
        <v>52.047602146987373</v>
      </c>
      <c r="V7" s="99"/>
      <c r="W7" s="99"/>
      <c r="X7" s="99"/>
      <c r="Y7" s="99"/>
      <c r="Z7" s="99"/>
      <c r="AA7" s="99"/>
    </row>
    <row r="8" spans="1:27" x14ac:dyDescent="0.25">
      <c r="A8" s="71">
        <v>2017</v>
      </c>
      <c r="B8" s="74">
        <v>25609</v>
      </c>
      <c r="C8" s="75">
        <v>1076429</v>
      </c>
      <c r="D8" s="45">
        <v>89</v>
      </c>
      <c r="E8" s="7">
        <v>8</v>
      </c>
      <c r="F8" s="7">
        <v>97</v>
      </c>
      <c r="G8" s="7">
        <v>329</v>
      </c>
      <c r="H8" s="7">
        <v>156</v>
      </c>
      <c r="I8" s="46">
        <v>485</v>
      </c>
      <c r="J8" s="83">
        <f t="shared" si="1"/>
        <v>347.53407005349681</v>
      </c>
      <c r="K8" s="66">
        <f t="shared" si="2"/>
        <v>31.23901753289859</v>
      </c>
      <c r="L8" s="66">
        <f t="shared" si="3"/>
        <v>378.77308758639543</v>
      </c>
      <c r="M8" s="66">
        <f t="shared" si="4"/>
        <v>30.564022336819242</v>
      </c>
      <c r="N8" s="66">
        <f t="shared" si="5"/>
        <v>14.492363174905172</v>
      </c>
      <c r="O8" s="84">
        <f t="shared" si="6"/>
        <v>45.056385511724415</v>
      </c>
      <c r="V8" s="99"/>
      <c r="W8" s="99"/>
      <c r="X8" s="99"/>
      <c r="Y8" s="99"/>
      <c r="Z8" s="99"/>
      <c r="AA8" s="99"/>
    </row>
    <row r="9" spans="1:27" x14ac:dyDescent="0.25">
      <c r="A9" s="70">
        <v>2018</v>
      </c>
      <c r="B9" s="72">
        <v>25721</v>
      </c>
      <c r="C9" s="73">
        <v>1093813</v>
      </c>
      <c r="D9" s="43">
        <v>108</v>
      </c>
      <c r="E9" s="5">
        <v>5</v>
      </c>
      <c r="F9" s="5">
        <v>113</v>
      </c>
      <c r="G9" s="5">
        <v>315</v>
      </c>
      <c r="H9" s="5">
        <v>131</v>
      </c>
      <c r="I9" s="44">
        <v>446</v>
      </c>
      <c r="J9" s="81">
        <f t="shared" si="1"/>
        <v>419.89036196104348</v>
      </c>
      <c r="K9" s="65">
        <f t="shared" si="2"/>
        <v>19.439368609307568</v>
      </c>
      <c r="L9" s="65">
        <f t="shared" si="3"/>
        <v>439.3297305703511</v>
      </c>
      <c r="M9" s="65">
        <f t="shared" si="4"/>
        <v>28.798341215545985</v>
      </c>
      <c r="N9" s="65">
        <f t="shared" si="5"/>
        <v>11.976453013449282</v>
      </c>
      <c r="O9" s="82">
        <f t="shared" si="6"/>
        <v>40.774794228995269</v>
      </c>
      <c r="V9" s="99"/>
      <c r="W9" s="99"/>
      <c r="X9" s="99"/>
      <c r="Y9" s="99"/>
      <c r="Z9" s="99"/>
      <c r="AA9" s="99"/>
    </row>
    <row r="10" spans="1:27" x14ac:dyDescent="0.25">
      <c r="A10" s="71">
        <v>2019</v>
      </c>
      <c r="B10" s="74">
        <v>26561</v>
      </c>
      <c r="C10" s="75">
        <v>1119984</v>
      </c>
      <c r="D10" s="45">
        <v>87</v>
      </c>
      <c r="E10" s="7">
        <v>6</v>
      </c>
      <c r="F10" s="7">
        <v>93</v>
      </c>
      <c r="G10" s="7">
        <v>339</v>
      </c>
      <c r="H10" s="7">
        <v>140</v>
      </c>
      <c r="I10" s="46">
        <v>479</v>
      </c>
      <c r="J10" s="83">
        <f t="shared" si="1"/>
        <v>327.54790858777909</v>
      </c>
      <c r="K10" s="66">
        <f t="shared" si="2"/>
        <v>22.58951093708821</v>
      </c>
      <c r="L10" s="66">
        <f t="shared" si="3"/>
        <v>350.13741952486731</v>
      </c>
      <c r="M10" s="66">
        <f t="shared" si="4"/>
        <v>30.268289546993529</v>
      </c>
      <c r="N10" s="66">
        <f t="shared" si="5"/>
        <v>12.500178573979628</v>
      </c>
      <c r="O10" s="84">
        <f t="shared" si="6"/>
        <v>42.768468120973154</v>
      </c>
      <c r="V10" s="99"/>
      <c r="W10" s="99"/>
      <c r="X10" s="99"/>
      <c r="Y10" s="99"/>
      <c r="Z10" s="99"/>
      <c r="AA10" s="99"/>
    </row>
    <row r="11" spans="1:27" x14ac:dyDescent="0.25">
      <c r="A11" s="70">
        <v>2020</v>
      </c>
      <c r="B11" s="72">
        <v>26319</v>
      </c>
      <c r="C11" s="73">
        <v>1127603</v>
      </c>
      <c r="D11" s="43">
        <v>92</v>
      </c>
      <c r="E11" s="5">
        <v>4</v>
      </c>
      <c r="F11" s="5">
        <v>96</v>
      </c>
      <c r="G11" s="5">
        <v>265</v>
      </c>
      <c r="H11" s="5">
        <v>96</v>
      </c>
      <c r="I11" s="44">
        <v>361</v>
      </c>
      <c r="J11" s="81">
        <f t="shared" si="1"/>
        <v>349.55735400281168</v>
      </c>
      <c r="K11" s="65">
        <f t="shared" si="2"/>
        <v>15.198145826209203</v>
      </c>
      <c r="L11" s="65">
        <f t="shared" si="3"/>
        <v>364.75549982902083</v>
      </c>
      <c r="M11" s="65">
        <f t="shared" si="4"/>
        <v>23.50117904971874</v>
      </c>
      <c r="N11" s="65">
        <f t="shared" si="5"/>
        <v>8.5136346746150906</v>
      </c>
      <c r="O11" s="82">
        <f t="shared" si="6"/>
        <v>32.014813724333827</v>
      </c>
      <c r="V11" s="99"/>
      <c r="W11" s="99"/>
      <c r="X11" s="99"/>
      <c r="Y11" s="99"/>
      <c r="Z11" s="99"/>
      <c r="AA11" s="99"/>
    </row>
    <row r="12" spans="1:27" x14ac:dyDescent="0.25">
      <c r="A12" s="71">
        <v>2021</v>
      </c>
      <c r="B12" s="74">
        <v>29402</v>
      </c>
      <c r="C12" s="75">
        <v>1151209</v>
      </c>
      <c r="D12" s="45">
        <v>106</v>
      </c>
      <c r="E12" s="7">
        <v>6</v>
      </c>
      <c r="F12" s="7">
        <v>112</v>
      </c>
      <c r="G12" s="7">
        <v>313</v>
      </c>
      <c r="H12" s="7">
        <v>185</v>
      </c>
      <c r="I12" s="46">
        <v>498</v>
      </c>
      <c r="J12" s="83">
        <f t="shared" si="1"/>
        <v>360.51969253792259</v>
      </c>
      <c r="K12" s="66">
        <f t="shared" si="2"/>
        <v>20.406775049316373</v>
      </c>
      <c r="L12" s="66">
        <f t="shared" si="3"/>
        <v>380.92646758723896</v>
      </c>
      <c r="M12" s="66">
        <f t="shared" si="4"/>
        <v>27.188807592713399</v>
      </c>
      <c r="N12" s="66">
        <f t="shared" si="5"/>
        <v>16.070061995693223</v>
      </c>
      <c r="O12" s="84">
        <f t="shared" si="6"/>
        <v>43.258869588406625</v>
      </c>
      <c r="V12" s="99"/>
      <c r="W12" s="99"/>
      <c r="X12" s="99"/>
      <c r="Y12" s="99"/>
      <c r="Z12" s="99"/>
      <c r="AA12" s="99"/>
    </row>
    <row r="13" spans="1:27" x14ac:dyDescent="0.25">
      <c r="A13" s="70">
        <v>2022</v>
      </c>
      <c r="B13" s="72">
        <v>29477</v>
      </c>
      <c r="C13" s="73">
        <v>1153363</v>
      </c>
      <c r="D13" s="43">
        <v>119</v>
      </c>
      <c r="E13" s="5">
        <v>4</v>
      </c>
      <c r="F13" s="5">
        <v>123</v>
      </c>
      <c r="G13" s="5">
        <v>362</v>
      </c>
      <c r="H13" s="5">
        <v>191</v>
      </c>
      <c r="I13" s="44">
        <v>553</v>
      </c>
      <c r="J13" s="81">
        <f t="shared" si="1"/>
        <v>403.70458323438612</v>
      </c>
      <c r="K13" s="65">
        <f t="shared" si="2"/>
        <v>13.569901957458358</v>
      </c>
      <c r="L13" s="65">
        <f t="shared" si="3"/>
        <v>417.27448519184446</v>
      </c>
      <c r="M13" s="65">
        <f t="shared" si="4"/>
        <v>31.386475897007273</v>
      </c>
      <c r="N13" s="65">
        <f t="shared" si="5"/>
        <v>16.560267669415438</v>
      </c>
      <c r="O13" s="82">
        <f t="shared" si="6"/>
        <v>47.946743566422711</v>
      </c>
      <c r="V13" s="99"/>
      <c r="W13" s="99"/>
      <c r="X13" s="99"/>
      <c r="Y13" s="99"/>
      <c r="Z13" s="99"/>
      <c r="AA13" s="99"/>
    </row>
    <row r="14" spans="1:27" x14ac:dyDescent="0.25">
      <c r="A14" s="71">
        <v>2023</v>
      </c>
      <c r="B14" s="74">
        <v>30350</v>
      </c>
      <c r="C14" s="75">
        <v>1178070</v>
      </c>
      <c r="D14" s="45">
        <v>116</v>
      </c>
      <c r="E14" s="7">
        <v>3</v>
      </c>
      <c r="F14" s="7">
        <v>119</v>
      </c>
      <c r="G14" s="7">
        <v>366</v>
      </c>
      <c r="H14" s="7">
        <v>156</v>
      </c>
      <c r="I14" s="46">
        <v>522</v>
      </c>
      <c r="J14" s="83">
        <f t="shared" si="1"/>
        <v>382.20757825370674</v>
      </c>
      <c r="K14" s="66">
        <f t="shared" si="2"/>
        <v>9.8846787479406917</v>
      </c>
      <c r="L14" s="66">
        <f t="shared" si="3"/>
        <v>392.09225700164745</v>
      </c>
      <c r="M14" s="66">
        <f t="shared" si="4"/>
        <v>31.067763375690749</v>
      </c>
      <c r="N14" s="66">
        <f t="shared" si="5"/>
        <v>13.241997504392778</v>
      </c>
      <c r="O14" s="84">
        <f t="shared" si="6"/>
        <v>44.309760880083523</v>
      </c>
      <c r="V14" s="99"/>
      <c r="W14" s="99"/>
      <c r="X14" s="99"/>
      <c r="Y14" s="99"/>
      <c r="Z14" s="99"/>
      <c r="AA14" s="99"/>
    </row>
    <row r="15" spans="1:27" ht="15.75" thickBot="1" x14ac:dyDescent="0.3">
      <c r="A15" s="70">
        <v>2024</v>
      </c>
      <c r="B15" s="76">
        <v>30138</v>
      </c>
      <c r="C15" s="77">
        <v>1199143</v>
      </c>
      <c r="D15" s="78">
        <v>133</v>
      </c>
      <c r="E15" s="79">
        <v>6</v>
      </c>
      <c r="F15" s="79">
        <v>139</v>
      </c>
      <c r="G15" s="79">
        <v>414</v>
      </c>
      <c r="H15" s="79">
        <v>183</v>
      </c>
      <c r="I15" s="80">
        <v>597</v>
      </c>
      <c r="J15" s="85">
        <f t="shared" si="1"/>
        <v>441.30333797863165</v>
      </c>
      <c r="K15" s="86">
        <f t="shared" si="2"/>
        <v>19.908421262193908</v>
      </c>
      <c r="L15" s="86">
        <f t="shared" si="3"/>
        <v>461.21175924082553</v>
      </c>
      <c r="M15" s="86">
        <f t="shared" si="4"/>
        <v>34.524656358749539</v>
      </c>
      <c r="N15" s="86">
        <f t="shared" si="5"/>
        <v>15.260898825244363</v>
      </c>
      <c r="O15" s="87">
        <f t="shared" si="6"/>
        <v>49.7855551839939</v>
      </c>
      <c r="V15" s="99"/>
      <c r="W15" s="99"/>
      <c r="X15" s="99"/>
      <c r="Y15" s="99"/>
      <c r="Z15" s="99"/>
      <c r="AA15" s="99"/>
    </row>
    <row r="16" spans="1:27" x14ac:dyDescent="0.25">
      <c r="A16" s="16" t="s">
        <v>205</v>
      </c>
      <c r="V16" s="99"/>
      <c r="W16" s="99"/>
      <c r="X16" s="99"/>
      <c r="Y16" s="99"/>
      <c r="Z16" s="99"/>
      <c r="AA16" s="99"/>
    </row>
    <row r="18" spans="1:15" x14ac:dyDescent="0.25">
      <c r="A18" s="88" t="str">
        <f>HYPERLINK("#'Contents'!A1", "Home")</f>
        <v>Home</v>
      </c>
    </row>
    <row r="19" spans="1:15" x14ac:dyDescent="0.25">
      <c r="A19" s="88"/>
    </row>
    <row r="20" spans="1:15" ht="15.75" thickBot="1" x14ac:dyDescent="0.3">
      <c r="A20" s="17" t="s">
        <v>256</v>
      </c>
    </row>
    <row r="21" spans="1:15" x14ac:dyDescent="0.25">
      <c r="A21" s="106" t="s">
        <v>1</v>
      </c>
      <c r="B21" s="107" t="s">
        <v>275</v>
      </c>
      <c r="C21" s="108"/>
      <c r="D21" s="107" t="s">
        <v>198</v>
      </c>
      <c r="E21" s="109"/>
      <c r="F21" s="109"/>
      <c r="G21" s="109"/>
      <c r="H21" s="109"/>
      <c r="I21" s="108"/>
      <c r="J21" s="107" t="s">
        <v>232</v>
      </c>
      <c r="K21" s="109"/>
      <c r="L21" s="109"/>
      <c r="M21" s="109"/>
      <c r="N21" s="109"/>
      <c r="O21" s="108"/>
    </row>
    <row r="22" spans="1:15" ht="45" x14ac:dyDescent="0.25">
      <c r="A22" s="106"/>
      <c r="B22" s="41" t="s">
        <v>227</v>
      </c>
      <c r="C22" s="49" t="s">
        <v>230</v>
      </c>
      <c r="D22" s="41" t="s">
        <v>39</v>
      </c>
      <c r="E22" s="3" t="s">
        <v>7</v>
      </c>
      <c r="F22" s="3" t="s">
        <v>201</v>
      </c>
      <c r="G22" s="3" t="s">
        <v>228</v>
      </c>
      <c r="H22" s="3" t="s">
        <v>229</v>
      </c>
      <c r="I22" s="49" t="s">
        <v>178</v>
      </c>
      <c r="J22" s="41" t="s">
        <v>39</v>
      </c>
      <c r="K22" s="3" t="s">
        <v>7</v>
      </c>
      <c r="L22" s="3" t="s">
        <v>201</v>
      </c>
      <c r="M22" s="3" t="s">
        <v>228</v>
      </c>
      <c r="N22" s="3" t="s">
        <v>229</v>
      </c>
      <c r="O22" s="49" t="s">
        <v>178</v>
      </c>
    </row>
    <row r="23" spans="1:15" x14ac:dyDescent="0.25">
      <c r="A23" s="39" t="str">
        <f>_xlfn.CONCAT(A5,"-",A9)</f>
        <v>2014-2018</v>
      </c>
      <c r="B23" s="72">
        <v>25984.400000000001</v>
      </c>
      <c r="C23" s="73">
        <v>1050757.6000000001</v>
      </c>
      <c r="D23" s="81">
        <v>93.6</v>
      </c>
      <c r="E23" s="65">
        <v>5.6</v>
      </c>
      <c r="F23" s="65">
        <v>99.2</v>
      </c>
      <c r="G23" s="65">
        <v>319.2</v>
      </c>
      <c r="H23" s="65">
        <v>157.6</v>
      </c>
      <c r="I23" s="82">
        <v>476.8</v>
      </c>
      <c r="J23" s="81">
        <v>360.21612967780669</v>
      </c>
      <c r="K23" s="65">
        <v>21.551392373885868</v>
      </c>
      <c r="L23" s="65">
        <v>381.76752205169254</v>
      </c>
      <c r="M23" s="65">
        <v>30.378081490916646</v>
      </c>
      <c r="N23" s="65">
        <v>14.998701888998946</v>
      </c>
      <c r="O23" s="82">
        <v>45.376783379915594</v>
      </c>
    </row>
    <row r="24" spans="1:15" x14ac:dyDescent="0.25">
      <c r="A24" s="40" t="str">
        <f t="shared" ref="A24:A29" si="7">_xlfn.CONCAT(A6,"-",A10)</f>
        <v>2015-2019</v>
      </c>
      <c r="B24" s="74">
        <v>25716.2</v>
      </c>
      <c r="C24" s="75">
        <v>1072759.2</v>
      </c>
      <c r="D24" s="83">
        <v>91.6</v>
      </c>
      <c r="E24" s="66">
        <v>5.8</v>
      </c>
      <c r="F24" s="66">
        <v>97.4</v>
      </c>
      <c r="G24" s="66">
        <v>329</v>
      </c>
      <c r="H24" s="66">
        <v>154</v>
      </c>
      <c r="I24" s="84">
        <v>483</v>
      </c>
      <c r="J24" s="83">
        <v>356.1957054308179</v>
      </c>
      <c r="K24" s="66">
        <v>22.553876544746114</v>
      </c>
      <c r="L24" s="66">
        <v>378.74958197556401</v>
      </c>
      <c r="M24" s="66">
        <v>30.66857874535124</v>
      </c>
      <c r="N24" s="66">
        <v>14.355504944632496</v>
      </c>
      <c r="O24" s="84">
        <v>45.02408368998374</v>
      </c>
    </row>
    <row r="25" spans="1:15" x14ac:dyDescent="0.25">
      <c r="A25" s="39" t="str">
        <f t="shared" si="7"/>
        <v>2016-2020</v>
      </c>
      <c r="B25" s="72">
        <v>25886.799999999999</v>
      </c>
      <c r="C25" s="73">
        <v>1093758</v>
      </c>
      <c r="D25" s="81">
        <v>93.6</v>
      </c>
      <c r="E25" s="65">
        <v>5.4</v>
      </c>
      <c r="F25" s="65">
        <v>99</v>
      </c>
      <c r="G25" s="65">
        <v>325.60000000000002</v>
      </c>
      <c r="H25" s="65">
        <v>138</v>
      </c>
      <c r="I25" s="82">
        <v>463.6</v>
      </c>
      <c r="J25" s="81">
        <v>361.57423860809371</v>
      </c>
      <c r="K25" s="65">
        <v>20.860052227390021</v>
      </c>
      <c r="L25" s="65">
        <v>382.43429083548375</v>
      </c>
      <c r="M25" s="65">
        <v>29.768925118719135</v>
      </c>
      <c r="N25" s="65">
        <v>12.617050572430099</v>
      </c>
      <c r="O25" s="82">
        <v>42.385975691149227</v>
      </c>
    </row>
    <row r="26" spans="1:15" x14ac:dyDescent="0.25">
      <c r="A26" s="40" t="str">
        <f t="shared" si="7"/>
        <v>2017-2021</v>
      </c>
      <c r="B26" s="74">
        <v>26722.400000000001</v>
      </c>
      <c r="C26" s="75">
        <v>1113807.6000000001</v>
      </c>
      <c r="D26" s="83">
        <v>96.4</v>
      </c>
      <c r="E26" s="66">
        <v>5.8</v>
      </c>
      <c r="F26" s="66">
        <v>102.2</v>
      </c>
      <c r="G26" s="66">
        <v>312.2</v>
      </c>
      <c r="H26" s="66">
        <v>141.6</v>
      </c>
      <c r="I26" s="84">
        <v>453.8</v>
      </c>
      <c r="J26" s="83">
        <v>360.74604077478068</v>
      </c>
      <c r="K26" s="66">
        <v>21.704637308026225</v>
      </c>
      <c r="L26" s="66">
        <v>382.45067808280692</v>
      </c>
      <c r="M26" s="66">
        <v>28.029975733690449</v>
      </c>
      <c r="N26" s="66">
        <v>12.713147225786571</v>
      </c>
      <c r="O26" s="84">
        <v>40.74312295947702</v>
      </c>
    </row>
    <row r="27" spans="1:15" x14ac:dyDescent="0.25">
      <c r="A27" s="39" t="str">
        <f t="shared" si="7"/>
        <v>2018-2022</v>
      </c>
      <c r="B27" s="72">
        <v>27496</v>
      </c>
      <c r="C27" s="73">
        <v>1129194.3999999999</v>
      </c>
      <c r="D27" s="81">
        <v>102.4</v>
      </c>
      <c r="E27" s="65">
        <v>5</v>
      </c>
      <c r="F27" s="65">
        <v>107.4</v>
      </c>
      <c r="G27" s="65">
        <v>318.8</v>
      </c>
      <c r="H27" s="65">
        <v>148.6</v>
      </c>
      <c r="I27" s="82">
        <v>467.4</v>
      </c>
      <c r="J27" s="81">
        <v>372.4178062263602</v>
      </c>
      <c r="K27" s="65">
        <v>18.184463194646494</v>
      </c>
      <c r="L27" s="65">
        <v>390.60226942100667</v>
      </c>
      <c r="M27" s="65">
        <v>28.232516916484887</v>
      </c>
      <c r="N27" s="65">
        <v>13.159824384534675</v>
      </c>
      <c r="O27" s="82">
        <v>41.392341301019563</v>
      </c>
    </row>
    <row r="28" spans="1:15" x14ac:dyDescent="0.25">
      <c r="A28" s="40" t="str">
        <f t="shared" si="7"/>
        <v>2019-2023</v>
      </c>
      <c r="B28" s="74">
        <v>28421.8</v>
      </c>
      <c r="C28" s="75">
        <v>1146045.8</v>
      </c>
      <c r="D28" s="83">
        <v>104</v>
      </c>
      <c r="E28" s="66">
        <v>4.5999999999999996</v>
      </c>
      <c r="F28" s="66">
        <v>108.6</v>
      </c>
      <c r="G28" s="66">
        <v>329</v>
      </c>
      <c r="H28" s="66">
        <v>153.6</v>
      </c>
      <c r="I28" s="84">
        <v>482.6</v>
      </c>
      <c r="J28" s="83">
        <v>365.91630368238464</v>
      </c>
      <c r="K28" s="66">
        <v>16.184759585951628</v>
      </c>
      <c r="L28" s="66">
        <v>382.1010632683363</v>
      </c>
      <c r="M28" s="66">
        <v>28.707404189256657</v>
      </c>
      <c r="N28" s="66">
        <v>13.402605724832288</v>
      </c>
      <c r="O28" s="84">
        <v>42.110009914088948</v>
      </c>
    </row>
    <row r="29" spans="1:15" ht="15.75" thickBot="1" x14ac:dyDescent="0.3">
      <c r="A29" s="39" t="str">
        <f t="shared" si="7"/>
        <v>2020-2024</v>
      </c>
      <c r="B29" s="76">
        <v>29137.200000000001</v>
      </c>
      <c r="C29" s="77">
        <v>1161877.6000000001</v>
      </c>
      <c r="D29" s="85">
        <v>113.2</v>
      </c>
      <c r="E29" s="86">
        <v>4.5999999999999996</v>
      </c>
      <c r="F29" s="86">
        <v>117.8</v>
      </c>
      <c r="G29" s="86">
        <v>344</v>
      </c>
      <c r="H29" s="86">
        <v>162.19999999999999</v>
      </c>
      <c r="I29" s="87">
        <v>506.2</v>
      </c>
      <c r="J29" s="85">
        <v>388.50678857268372</v>
      </c>
      <c r="K29" s="86">
        <v>15.787378334225661</v>
      </c>
      <c r="L29" s="86">
        <v>404.29416690690937</v>
      </c>
      <c r="M29" s="86">
        <v>29.607249507177002</v>
      </c>
      <c r="N29" s="86">
        <v>13.960162412977061</v>
      </c>
      <c r="O29" s="87">
        <v>43.567411920154065</v>
      </c>
    </row>
    <row r="30" spans="1:15" x14ac:dyDescent="0.25">
      <c r="A30" s="16" t="s">
        <v>205</v>
      </c>
    </row>
    <row r="32" spans="1:15" x14ac:dyDescent="0.25">
      <c r="A32" s="88" t="str">
        <f>HYPERLINK("#'Contents'!A1", "Home")</f>
        <v>Home</v>
      </c>
    </row>
  </sheetData>
  <mergeCells count="8">
    <mergeCell ref="A3:A4"/>
    <mergeCell ref="A21:A22"/>
    <mergeCell ref="B3:C3"/>
    <mergeCell ref="D3:I3"/>
    <mergeCell ref="J3:O3"/>
    <mergeCell ref="B21:C21"/>
    <mergeCell ref="D21:I21"/>
    <mergeCell ref="J21:O2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BE01-5794-4798-AAAE-4027E31A085F}">
  <dimension ref="A2:H27"/>
  <sheetViews>
    <sheetView workbookViewId="0"/>
  </sheetViews>
  <sheetFormatPr defaultRowHeight="15" x14ac:dyDescent="0.25"/>
  <cols>
    <col min="1" max="1" width="16.85546875" style="16" customWidth="1"/>
    <col min="2" max="2" width="10.85546875" style="16" customWidth="1"/>
    <col min="3" max="16384" width="9.140625" style="16"/>
  </cols>
  <sheetData>
    <row r="2" spans="1:8" x14ac:dyDescent="0.25">
      <c r="A2" s="17" t="s">
        <v>254</v>
      </c>
    </row>
    <row r="3" spans="1:8" x14ac:dyDescent="0.25">
      <c r="A3" s="27" t="s">
        <v>45</v>
      </c>
      <c r="B3" s="28" t="s">
        <v>195</v>
      </c>
      <c r="C3" s="28" t="s">
        <v>58</v>
      </c>
      <c r="D3" s="28" t="s">
        <v>59</v>
      </c>
      <c r="E3" s="28" t="s">
        <v>60</v>
      </c>
      <c r="F3" s="28" t="s">
        <v>61</v>
      </c>
      <c r="G3" s="28" t="s">
        <v>62</v>
      </c>
      <c r="H3" s="28" t="s">
        <v>6</v>
      </c>
    </row>
    <row r="4" spans="1:8" x14ac:dyDescent="0.25">
      <c r="A4" s="29" t="s">
        <v>38</v>
      </c>
      <c r="B4" s="59">
        <v>0.28447024673439769</v>
      </c>
      <c r="C4" s="59">
        <v>0.26381909547738691</v>
      </c>
      <c r="D4" s="59">
        <v>0.23224043715846995</v>
      </c>
      <c r="E4" s="59">
        <v>0.23772102161100198</v>
      </c>
      <c r="F4" s="59">
        <v>0.28824833702882485</v>
      </c>
      <c r="G4" s="59">
        <v>0.47863247863247865</v>
      </c>
      <c r="H4" s="59">
        <v>0.28956834532374098</v>
      </c>
    </row>
    <row r="5" spans="1:8" x14ac:dyDescent="0.25">
      <c r="A5" s="29" t="s">
        <v>196</v>
      </c>
      <c r="B5" s="59">
        <v>4.331983805668016E-2</v>
      </c>
      <c r="C5" s="59">
        <v>9.7087378640776698E-2</v>
      </c>
      <c r="D5" s="59">
        <v>6.951702296120349E-2</v>
      </c>
      <c r="E5" s="59">
        <v>6.7913669064748203E-2</v>
      </c>
      <c r="F5" s="59">
        <v>8.880851918826603E-2</v>
      </c>
      <c r="G5" s="59">
        <v>0.15409956076134701</v>
      </c>
      <c r="H5" s="59">
        <v>8.3941363756964718E-2</v>
      </c>
    </row>
    <row r="6" spans="1:8" x14ac:dyDescent="0.25">
      <c r="A6" s="29" t="s">
        <v>201</v>
      </c>
      <c r="B6" s="59">
        <v>0.375</v>
      </c>
      <c r="C6" s="59">
        <v>0.30746268656716419</v>
      </c>
      <c r="D6" s="59">
        <v>0.41237113402061853</v>
      </c>
      <c r="E6" s="59">
        <v>0.48318042813455658</v>
      </c>
      <c r="F6" s="59">
        <v>0.44213649851632048</v>
      </c>
      <c r="G6" s="59">
        <v>0.46534653465346537</v>
      </c>
      <c r="H6" s="59">
        <v>0.4126315789473684</v>
      </c>
    </row>
    <row r="7" spans="1:8" x14ac:dyDescent="0.25">
      <c r="A7" s="29" t="s">
        <v>40</v>
      </c>
      <c r="B7" s="59">
        <v>0.1774891774891775</v>
      </c>
      <c r="C7" s="59">
        <v>0.12578616352201258</v>
      </c>
      <c r="D7" s="59">
        <v>0.17224880382775121</v>
      </c>
      <c r="E7" s="59">
        <v>0.27725856697819312</v>
      </c>
      <c r="F7" s="59">
        <v>0.33550488599348532</v>
      </c>
      <c r="G7" s="59">
        <v>0.4157303370786517</v>
      </c>
      <c r="H7" s="59">
        <v>0.24640967498110355</v>
      </c>
    </row>
    <row r="8" spans="1:8" x14ac:dyDescent="0.25">
      <c r="A8" s="29" t="s">
        <v>43</v>
      </c>
      <c r="B8" s="59">
        <v>0.20258620689655171</v>
      </c>
      <c r="C8" s="59">
        <v>0.18796992481203006</v>
      </c>
      <c r="D8" s="59">
        <v>9.696969696969697E-2</v>
      </c>
      <c r="E8" s="59">
        <v>9.7972972972972971E-2</v>
      </c>
      <c r="F8" s="59">
        <v>0.12142857142857143</v>
      </c>
      <c r="G8" s="59">
        <v>0.16176470588235295</v>
      </c>
      <c r="H8" s="59">
        <v>0.1393939393939394</v>
      </c>
    </row>
    <row r="9" spans="1:8" x14ac:dyDescent="0.25">
      <c r="A9" s="27" t="s">
        <v>6</v>
      </c>
      <c r="B9" s="62">
        <v>0.11029009304871373</v>
      </c>
      <c r="C9" s="62">
        <v>0.11696891191709845</v>
      </c>
      <c r="D9" s="62">
        <v>9.4745439695072153E-2</v>
      </c>
      <c r="E9" s="62">
        <v>0.10341544686421517</v>
      </c>
      <c r="F9" s="62">
        <v>0.13507556675062973</v>
      </c>
      <c r="G9" s="62">
        <v>0.20304860511935577</v>
      </c>
      <c r="H9" s="62">
        <v>0.11983783783783784</v>
      </c>
    </row>
    <row r="10" spans="1:8" x14ac:dyDescent="0.25">
      <c r="A10" s="58" t="s">
        <v>197</v>
      </c>
      <c r="B10"/>
      <c r="C10"/>
      <c r="D10"/>
      <c r="E10"/>
      <c r="F10"/>
      <c r="G10"/>
      <c r="H10"/>
    </row>
    <row r="11" spans="1:8" x14ac:dyDescent="0.25">
      <c r="A11" s="16" t="s">
        <v>237</v>
      </c>
    </row>
    <row r="13" spans="1:8" x14ac:dyDescent="0.25">
      <c r="A13" s="88" t="str">
        <f>HYPERLINK("#'Contents'!A1", "Home")</f>
        <v>Home</v>
      </c>
    </row>
    <row r="14" spans="1:8" ht="30" customHeight="1" x14ac:dyDescent="0.25"/>
    <row r="15" spans="1:8" x14ac:dyDescent="0.25">
      <c r="A15" s="17" t="s">
        <v>255</v>
      </c>
    </row>
    <row r="16" spans="1:8" ht="30" x14ac:dyDescent="0.25">
      <c r="A16" s="27" t="s">
        <v>45</v>
      </c>
      <c r="B16" s="60" t="s">
        <v>169</v>
      </c>
      <c r="C16" s="28" t="s">
        <v>170</v>
      </c>
      <c r="D16" s="28" t="s">
        <v>171</v>
      </c>
      <c r="E16" s="28" t="s">
        <v>6</v>
      </c>
    </row>
    <row r="17" spans="1:5" x14ac:dyDescent="0.25">
      <c r="A17" s="29" t="s">
        <v>38</v>
      </c>
      <c r="B17" s="59">
        <v>0.44067796610169491</v>
      </c>
      <c r="C17" s="59">
        <v>0.39338235294117646</v>
      </c>
      <c r="D17" s="59">
        <v>0.27439771335238872</v>
      </c>
      <c r="E17" s="59">
        <v>0.28956834532374098</v>
      </c>
    </row>
    <row r="18" spans="1:5" x14ac:dyDescent="0.25">
      <c r="A18" s="29" t="s">
        <v>196</v>
      </c>
      <c r="B18" s="59">
        <v>6.1589403973509933E-2</v>
      </c>
      <c r="C18" s="59">
        <v>0.14136291600633916</v>
      </c>
      <c r="D18" s="59">
        <v>3.8657662624035284E-2</v>
      </c>
      <c r="E18" s="59">
        <v>8.3941363756964718E-2</v>
      </c>
    </row>
    <row r="19" spans="1:5" x14ac:dyDescent="0.25">
      <c r="A19" s="29" t="s">
        <v>201</v>
      </c>
      <c r="B19" s="59">
        <v>0.43333333333333335</v>
      </c>
      <c r="C19" s="59">
        <v>0.54953271028037387</v>
      </c>
      <c r="D19" s="59">
        <v>0.32370637785800238</v>
      </c>
      <c r="E19" s="59">
        <v>0.41304347826086957</v>
      </c>
    </row>
    <row r="20" spans="1:5" x14ac:dyDescent="0.25">
      <c r="A20" s="29" t="s">
        <v>40</v>
      </c>
      <c r="B20" s="59">
        <v>0.38461538461538464</v>
      </c>
      <c r="C20" s="59">
        <v>0.40080971659919029</v>
      </c>
      <c r="D20" s="59">
        <v>0.20443587270973965</v>
      </c>
      <c r="E20" s="59">
        <v>0.24640967498110355</v>
      </c>
    </row>
    <row r="21" spans="1:5" x14ac:dyDescent="0.25">
      <c r="A21" s="29" t="s">
        <v>43</v>
      </c>
      <c r="B21" s="59">
        <v>9.7560975609756101E-2</v>
      </c>
      <c r="C21" s="59">
        <v>0.2144469525959368</v>
      </c>
      <c r="D21" s="59">
        <v>0.10150375939849623</v>
      </c>
      <c r="E21" s="59">
        <v>0.13907785336356765</v>
      </c>
    </row>
    <row r="22" spans="1:5" x14ac:dyDescent="0.25">
      <c r="A22" s="27" t="s">
        <v>6</v>
      </c>
      <c r="B22" s="95">
        <v>8.006134969325153E-2</v>
      </c>
      <c r="C22" s="95">
        <v>0.16852022384359283</v>
      </c>
      <c r="D22" s="95">
        <v>9.1455647832068068E-2</v>
      </c>
      <c r="E22" s="95">
        <v>0.11985190790184845</v>
      </c>
    </row>
    <row r="23" spans="1:5" x14ac:dyDescent="0.25">
      <c r="A23" s="16" t="s">
        <v>237</v>
      </c>
    </row>
    <row r="25" spans="1:5" x14ac:dyDescent="0.25">
      <c r="A25" s="88" t="str">
        <f>HYPERLINK("#'Contents'!A1", "Home")</f>
        <v>Home</v>
      </c>
    </row>
    <row r="27" spans="1:5" x14ac:dyDescent="0.25">
      <c r="B27" s="96"/>
      <c r="C27" s="96"/>
      <c r="D27" s="96"/>
    </row>
  </sheetData>
  <conditionalFormatting sqref="B17:E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H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76BD-D840-4BD6-BE3C-520366A44D15}">
  <dimension ref="A2:D10"/>
  <sheetViews>
    <sheetView workbookViewId="0"/>
  </sheetViews>
  <sheetFormatPr defaultRowHeight="15" x14ac:dyDescent="0.25"/>
  <cols>
    <col min="1" max="1" width="16.140625" style="16" bestFit="1" customWidth="1"/>
    <col min="2" max="2" width="9.140625" style="16"/>
    <col min="3" max="3" width="14.28515625" style="16" bestFit="1" customWidth="1"/>
    <col min="4" max="4" width="9.5703125" style="16" bestFit="1" customWidth="1"/>
    <col min="5" max="16384" width="9.140625" style="16"/>
  </cols>
  <sheetData>
    <row r="2" spans="1:4" x14ac:dyDescent="0.25">
      <c r="A2" s="17" t="s">
        <v>266</v>
      </c>
    </row>
    <row r="3" spans="1:4" x14ac:dyDescent="0.25">
      <c r="A3" s="20" t="s">
        <v>45</v>
      </c>
      <c r="B3" s="21" t="s">
        <v>198</v>
      </c>
      <c r="C3" s="21" t="s">
        <v>267</v>
      </c>
      <c r="D3" s="21" t="s">
        <v>264</v>
      </c>
    </row>
    <row r="4" spans="1:4" x14ac:dyDescent="0.25">
      <c r="A4" s="22" t="s">
        <v>196</v>
      </c>
      <c r="B4" s="5">
        <v>597</v>
      </c>
      <c r="C4" s="8">
        <v>1243000</v>
      </c>
      <c r="D4" s="63">
        <v>4.8</v>
      </c>
    </row>
    <row r="5" spans="1:4" x14ac:dyDescent="0.25">
      <c r="A5" s="24" t="s">
        <v>201</v>
      </c>
      <c r="B5" s="7">
        <v>139</v>
      </c>
      <c r="C5" s="9">
        <v>5000</v>
      </c>
      <c r="D5" s="64">
        <v>302.8</v>
      </c>
    </row>
    <row r="6" spans="1:4" x14ac:dyDescent="0.25">
      <c r="A6" s="16" t="s">
        <v>265</v>
      </c>
    </row>
    <row r="7" spans="1:4" x14ac:dyDescent="0.25">
      <c r="A7" s="16" t="s">
        <v>268</v>
      </c>
    </row>
    <row r="10" spans="1:4" x14ac:dyDescent="0.25">
      <c r="A10" s="88" t="str">
        <f>HYPERLINK("#'Contents'!A1", "Home")</f>
        <v>Home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6763-9676-4837-BE09-BC9EEFF1FB60}">
  <dimension ref="A2:A50"/>
  <sheetViews>
    <sheetView tabSelected="1" workbookViewId="0"/>
  </sheetViews>
  <sheetFormatPr defaultRowHeight="15" x14ac:dyDescent="0.25"/>
  <cols>
    <col min="1" max="1" width="54.7109375" style="16" bestFit="1" customWidth="1"/>
    <col min="2" max="16384" width="9.140625" style="16"/>
  </cols>
  <sheetData>
    <row r="2" spans="1:1" x14ac:dyDescent="0.25">
      <c r="A2" s="17" t="s">
        <v>244</v>
      </c>
    </row>
    <row r="3" spans="1:1" x14ac:dyDescent="0.25">
      <c r="A3" s="88" t="str">
        <f>HYPERLINK("#'Trend'!A2", "Motorcyclist casualties by severity of injury 2002-2024")</f>
        <v>Motorcyclist casualties by severity of injury 2002-2024</v>
      </c>
    </row>
    <row r="4" spans="1:1" x14ac:dyDescent="0.25">
      <c r="A4" s="88" t="str">
        <f>HYPERLINK("#'Trend'!A33", "Motorcyclist KSI casualties, 5 year rolling average 2002-2024")</f>
        <v>Motorcyclist KSI casualties, 5 year rolling average 2002-2024</v>
      </c>
    </row>
    <row r="6" spans="1:1" x14ac:dyDescent="0.25">
      <c r="A6" s="17" t="s">
        <v>231</v>
      </c>
    </row>
    <row r="7" spans="1:1" x14ac:dyDescent="0.25">
      <c r="A7" s="88" t="str">
        <f>HYPERLINK("#'Licences'!A3", "Motorcycles Licensed, Motorcyclist KSIs and KSI rate, 2002-2024")</f>
        <v>Motorcycles Licensed, Motorcyclist KSIs and KSI rate, 2002-2024</v>
      </c>
    </row>
    <row r="8" spans="1:1" x14ac:dyDescent="0.25">
      <c r="A8" s="88" t="str">
        <f>HYPERLINK("#'Licences'!A33", "Motorcycles Licensed, Motorcyclist KSIs and KSI rate, 2002-2024 five year rolling average")</f>
        <v>Motorcycles Licensed, Motorcyclist KSIs and KSI rate, 2002-2024 five year rolling average</v>
      </c>
    </row>
    <row r="9" spans="1:1" x14ac:dyDescent="0.25">
      <c r="A9" s="88" t="str">
        <f>HYPERLINK("#'Licences'!A60", "On-road motorcycle test passes with average age, 2004-2024")</f>
        <v>On-road motorcycle test passes with average age, 2004-2024</v>
      </c>
    </row>
    <row r="11" spans="1:1" x14ac:dyDescent="0.25">
      <c r="A11" s="17" t="s">
        <v>245</v>
      </c>
    </row>
    <row r="12" spans="1:1" x14ac:dyDescent="0.25">
      <c r="A12" s="88" t="str">
        <f>HYPERLINK("#'Context'!A2", "KSI casualties by road user type, 2020-2024")</f>
        <v>KSI casualties by road user type, 2020-2024</v>
      </c>
    </row>
    <row r="14" spans="1:1" x14ac:dyDescent="0.25">
      <c r="A14" s="17" t="s">
        <v>246</v>
      </c>
    </row>
    <row r="15" spans="1:1" x14ac:dyDescent="0.25">
      <c r="A15" s="88" t="str">
        <f>HYPERLINK("#'Sex and Age'!A2", "Motorcyclist KSIs by age and gender rolling five year totals, 2014-2020")</f>
        <v>Motorcyclist KSIs by age and gender rolling five year totals, 2014-2020</v>
      </c>
    </row>
    <row r="17" spans="1:1" x14ac:dyDescent="0.25">
      <c r="A17" s="17" t="s">
        <v>247</v>
      </c>
    </row>
    <row r="18" spans="1:1" x14ac:dyDescent="0.25">
      <c r="A18" s="88" t="str">
        <f>HYPERLINK("#'Time of Day'!A2", "Motorcyclist KSI casualties by day and hour 2020-2024")</f>
        <v>Motorcyclist KSI casualties by day and hour 2020-2024</v>
      </c>
    </row>
    <row r="20" spans="1:1" x14ac:dyDescent="0.25">
      <c r="A20" s="17" t="s">
        <v>118</v>
      </c>
    </row>
    <row r="21" spans="1:1" x14ac:dyDescent="0.25">
      <c r="A21" s="88" t="str">
        <f>HYPERLINK("#'Month'!A3", "Motorcyclist KSI casualties by month of year, 2020-2024")</f>
        <v>Motorcyclist KSI casualties by month of year, 2020-2024</v>
      </c>
    </row>
    <row r="23" spans="1:1" x14ac:dyDescent="0.25">
      <c r="A23" s="17" t="s">
        <v>248</v>
      </c>
    </row>
    <row r="24" spans="1:1" x14ac:dyDescent="0.25">
      <c r="A24" s="88" t="str">
        <f>HYPERLINK("#'Causation Factor'!A2", "Top 10 causation factors for motorcyclist KSI Casualties, 2020 - 2024")</f>
        <v>Top 10 causation factors for motorcyclist KSI Casualties, 2020 - 2024</v>
      </c>
    </row>
    <row r="25" spans="1:1" x14ac:dyDescent="0.25">
      <c r="A25" s="88" t="str">
        <f>HYPERLINK("#'Causation Factor'!A20", "Motorcyclist KSI Casualties by responsibility and causation factor type, 2020-2024")</f>
        <v>Motorcyclist KSI Casualties by responsibility and causation factor type, 2020-2024</v>
      </c>
    </row>
    <row r="27" spans="1:1" x14ac:dyDescent="0.25">
      <c r="A27" s="17" t="s">
        <v>249</v>
      </c>
    </row>
    <row r="28" spans="1:1" x14ac:dyDescent="0.25">
      <c r="A28" s="88" t="str">
        <f>HYPERLINK("#'Responsibility by Age'!A3", "KSI casualties by age group of road user responsible split by responsibility for selected causation factors, 2020-2024")</f>
        <v>KSI casualties by age group of road user responsible split by responsibility for selected causation factors, 2020-2024</v>
      </c>
    </row>
    <row r="30" spans="1:1" x14ac:dyDescent="0.25">
      <c r="A30" s="17" t="s">
        <v>250</v>
      </c>
    </row>
    <row r="31" spans="1:1" x14ac:dyDescent="0.25">
      <c r="A31" s="88" t="str">
        <f>HYPERLINK("#'Single Vehicle Collisions'!A3", "Top causation factors for single vehicle motorcyclist KSI Casualties, 2020 - 2024")</f>
        <v>Top causation factors for single vehicle motorcyclist KSI Casualties, 2020 - 2024</v>
      </c>
    </row>
    <row r="33" spans="1:1" x14ac:dyDescent="0.25">
      <c r="A33" s="17" t="s">
        <v>251</v>
      </c>
    </row>
    <row r="34" spans="1:1" x14ac:dyDescent="0.25">
      <c r="A34" s="88" t="str">
        <f>HYPERLINK("#'Where'!A3", "Motorcyclist KSI casualties vs all KSI casualties by road, 2020 to 2024")</f>
        <v>Motorcyclist KSI casualties vs all KSI casualties by road, 2020 to 2024</v>
      </c>
    </row>
    <row r="35" spans="1:1" x14ac:dyDescent="0.25">
      <c r="A35" s="88" t="str">
        <f>HYPERLINK("#'Where'!A13", "Motorcyclist fatalities vs all fatalities by road, 2020 to 2024")</f>
        <v>Motorcyclist fatalities vs all fatalities by road, 2020 to 2024</v>
      </c>
    </row>
    <row r="36" spans="1:1" x14ac:dyDescent="0.25">
      <c r="A36" s="88" t="str">
        <f>HYPERLINK("#'Where'!A23", "Motorcyclist KSIs by severity of injury and carriageway type, 2020-2024")</f>
        <v>Motorcyclist KSIs by severity of injury and carriageway type, 2020-2024</v>
      </c>
    </row>
    <row r="37" spans="1:1" x14ac:dyDescent="0.25">
      <c r="A37" s="88" t="str">
        <f>HYPERLINK("#'Where'!A36", "KSI casualties by junction type, 2020-2024")</f>
        <v>KSI casualties by junction type, 2020-2024</v>
      </c>
    </row>
    <row r="38" spans="1:1" x14ac:dyDescent="0.25">
      <c r="A38" s="88" t="str">
        <f>HYPERLINK("#'Where'!A53", "Motorcyclist KSI casualties by severity and speed limit of road, 2020 - 2024")</f>
        <v>Motorcyclist KSI casualties by severity and speed limit of road, 2020 - 2024</v>
      </c>
    </row>
    <row r="40" spans="1:1" x14ac:dyDescent="0.25">
      <c r="A40" s="17" t="s">
        <v>252</v>
      </c>
    </row>
    <row r="41" spans="1:1" x14ac:dyDescent="0.25">
      <c r="A41" s="88" t="str">
        <f>HYPERLINK("#'LGD'!A3", "Motorcyclist fatalities, serious injuries, population and rate of KSIs by Local Government District, Northern Ireland 2020-2024")</f>
        <v>Motorcyclist fatalities, serious injuries, population and rate of KSIs by Local Government District, Northern Ireland 2020-2024</v>
      </c>
    </row>
    <row r="43" spans="1:1" x14ac:dyDescent="0.25">
      <c r="A43" s="17" t="s">
        <v>253</v>
      </c>
    </row>
    <row r="44" spans="1:1" x14ac:dyDescent="0.25">
      <c r="A44" s="88" t="str">
        <f>HYPERLINK("#'MC v Cars'!A3", "Motorcycle &amp; car Licences, KSIs and KSI rate, 2014-2024")</f>
        <v>Motorcycle &amp; car Licences, KSIs and KSI rate, 2014-2024</v>
      </c>
    </row>
    <row r="45" spans="1:1" x14ac:dyDescent="0.25">
      <c r="A45" s="88" t="str">
        <f>HYPERLINK("#'MC v Cars'!A20", "Motorcyclist fatalities, serious injuries, population and rate of KSIs by Local Government District, Northern Ireland 2020-2024")</f>
        <v>Motorcyclist fatalities, serious injuries, population and rate of KSIs by Local Government District, Northern Ireland 2020-2024</v>
      </c>
    </row>
    <row r="47" spans="1:1" x14ac:dyDescent="0.25">
      <c r="A47" s="17" t="s">
        <v>232</v>
      </c>
    </row>
    <row r="48" spans="1:1" x14ac:dyDescent="0.25">
      <c r="A48" s="88" t="str">
        <f>HYPERLINK("#'KSI Rates'!A2", "Percentage of Casualties that are KSI casualties by road user and age, 2020-2024")</f>
        <v>Percentage of Casualties that are KSI casualties by road user and age, 2020-2024</v>
      </c>
    </row>
    <row r="49" spans="1:1" x14ac:dyDescent="0.25">
      <c r="A49" s="88" t="str">
        <f>HYPERLINK("#'KSI Rates'!A15", "Percentage of Casualties that are KSI casualties by road user and road type, 2020-2024")</f>
        <v>Percentage of Casualties that are KSI casualties by road user and road type, 2020-2024</v>
      </c>
    </row>
    <row r="50" spans="1:1" x14ac:dyDescent="0.25">
      <c r="A50" s="88" t="str">
        <f>HYPERLINK("#'KSIs per volume'!A2", "Number of KSI, traffic volume and KSI rate for cars and motorcycles, 2024")</f>
        <v>Number of KSI, traffic volume and KSI rate for cars and motorcycles, 2024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F39DA-305C-4723-B946-55A872127015}">
  <dimension ref="A2:K57"/>
  <sheetViews>
    <sheetView workbookViewId="0"/>
  </sheetViews>
  <sheetFormatPr defaultRowHeight="15" x14ac:dyDescent="0.25"/>
  <cols>
    <col min="1" max="1" width="11" style="16" customWidth="1"/>
    <col min="2" max="2" width="12.85546875" style="16" customWidth="1"/>
    <col min="3" max="3" width="12" style="16" customWidth="1"/>
    <col min="4" max="4" width="9.140625" style="16"/>
    <col min="5" max="5" width="13.28515625" style="16" customWidth="1"/>
    <col min="6" max="6" width="13.140625" style="16" customWidth="1"/>
    <col min="7" max="7" width="11.28515625" style="16" bestFit="1" customWidth="1"/>
    <col min="8" max="16384" width="9.140625" style="16"/>
  </cols>
  <sheetData>
    <row r="2" spans="1:11" x14ac:dyDescent="0.25">
      <c r="A2" s="17" t="s">
        <v>0</v>
      </c>
    </row>
    <row r="3" spans="1:11" ht="45" customHeight="1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276</v>
      </c>
      <c r="H3" s="3" t="s">
        <v>8</v>
      </c>
      <c r="K3" s="17" t="s">
        <v>257</v>
      </c>
    </row>
    <row r="4" spans="1:11" x14ac:dyDescent="0.25">
      <c r="A4" s="4">
        <v>2002</v>
      </c>
      <c r="B4" s="5">
        <v>19</v>
      </c>
      <c r="C4" s="5">
        <v>168</v>
      </c>
      <c r="D4" s="5">
        <v>187</v>
      </c>
      <c r="E4" s="5">
        <v>278</v>
      </c>
      <c r="F4" s="5">
        <v>465</v>
      </c>
      <c r="G4" s="5">
        <v>13</v>
      </c>
      <c r="H4" s="8">
        <v>1676</v>
      </c>
    </row>
    <row r="5" spans="1:11" x14ac:dyDescent="0.25">
      <c r="A5" s="6">
        <v>2003</v>
      </c>
      <c r="B5" s="7">
        <v>20</v>
      </c>
      <c r="C5" s="7">
        <v>144</v>
      </c>
      <c r="D5" s="7">
        <v>164</v>
      </c>
      <c r="E5" s="7">
        <v>285</v>
      </c>
      <c r="F5" s="7">
        <v>449</v>
      </c>
      <c r="G5" s="7">
        <v>11</v>
      </c>
      <c r="H5" s="9">
        <v>1438</v>
      </c>
    </row>
    <row r="6" spans="1:11" x14ac:dyDescent="0.25">
      <c r="A6" s="4">
        <v>2004</v>
      </c>
      <c r="B6" s="5">
        <v>22</v>
      </c>
      <c r="C6" s="5">
        <v>143</v>
      </c>
      <c r="D6" s="5">
        <v>165</v>
      </c>
      <c r="E6" s="5">
        <v>311</v>
      </c>
      <c r="F6" s="5">
        <v>476</v>
      </c>
      <c r="G6" s="5">
        <v>8</v>
      </c>
      <c r="H6" s="8">
        <v>1330</v>
      </c>
    </row>
    <row r="7" spans="1:11" x14ac:dyDescent="0.25">
      <c r="A7" s="6">
        <v>2005</v>
      </c>
      <c r="B7" s="7">
        <v>14</v>
      </c>
      <c r="C7" s="7">
        <v>146</v>
      </c>
      <c r="D7" s="7">
        <v>160</v>
      </c>
      <c r="E7" s="7">
        <v>251</v>
      </c>
      <c r="F7" s="7">
        <v>411</v>
      </c>
      <c r="G7" s="7">
        <v>9</v>
      </c>
      <c r="H7" s="9">
        <v>1208</v>
      </c>
    </row>
    <row r="8" spans="1:11" x14ac:dyDescent="0.25">
      <c r="A8" s="4">
        <v>2006</v>
      </c>
      <c r="B8" s="5">
        <v>14</v>
      </c>
      <c r="C8" s="5">
        <v>128</v>
      </c>
      <c r="D8" s="5">
        <v>142</v>
      </c>
      <c r="E8" s="5">
        <v>267</v>
      </c>
      <c r="F8" s="5">
        <v>409</v>
      </c>
      <c r="G8" s="5">
        <v>7</v>
      </c>
      <c r="H8" s="8">
        <v>1337</v>
      </c>
    </row>
    <row r="9" spans="1:11" x14ac:dyDescent="0.25">
      <c r="A9" s="6">
        <v>2007</v>
      </c>
      <c r="B9" s="7">
        <v>25</v>
      </c>
      <c r="C9" s="7">
        <v>128</v>
      </c>
      <c r="D9" s="7">
        <v>153</v>
      </c>
      <c r="E9" s="7">
        <v>297</v>
      </c>
      <c r="F9" s="7">
        <v>450</v>
      </c>
      <c r="G9" s="7">
        <v>6</v>
      </c>
      <c r="H9" s="9">
        <v>1210</v>
      </c>
    </row>
    <row r="10" spans="1:11" x14ac:dyDescent="0.25">
      <c r="A10" s="4">
        <v>2008</v>
      </c>
      <c r="B10" s="5">
        <v>15</v>
      </c>
      <c r="C10" s="5">
        <v>123</v>
      </c>
      <c r="D10" s="5">
        <v>138</v>
      </c>
      <c r="E10" s="5">
        <v>319</v>
      </c>
      <c r="F10" s="5">
        <v>457</v>
      </c>
      <c r="G10" s="5">
        <v>6</v>
      </c>
      <c r="H10" s="8">
        <v>1097</v>
      </c>
    </row>
    <row r="11" spans="1:11" x14ac:dyDescent="0.25">
      <c r="A11" s="6">
        <v>2009</v>
      </c>
      <c r="B11" s="7">
        <v>16</v>
      </c>
      <c r="C11" s="7">
        <v>138</v>
      </c>
      <c r="D11" s="7">
        <v>154</v>
      </c>
      <c r="E11" s="7">
        <v>260</v>
      </c>
      <c r="F11" s="7">
        <v>414</v>
      </c>
      <c r="G11" s="7">
        <v>7</v>
      </c>
      <c r="H11" s="9">
        <v>1150</v>
      </c>
    </row>
    <row r="12" spans="1:11" x14ac:dyDescent="0.25">
      <c r="A12" s="4">
        <v>2010</v>
      </c>
      <c r="B12" s="5">
        <v>8</v>
      </c>
      <c r="C12" s="5">
        <v>112</v>
      </c>
      <c r="D12" s="5">
        <v>120</v>
      </c>
      <c r="E12" s="5">
        <v>255</v>
      </c>
      <c r="F12" s="5">
        <v>375</v>
      </c>
      <c r="G12" s="5">
        <v>10</v>
      </c>
      <c r="H12" s="8">
        <v>947</v>
      </c>
    </row>
    <row r="13" spans="1:11" x14ac:dyDescent="0.25">
      <c r="A13" s="6">
        <v>2011</v>
      </c>
      <c r="B13" s="7">
        <v>6</v>
      </c>
      <c r="C13" s="7">
        <v>102</v>
      </c>
      <c r="D13" s="7">
        <v>108</v>
      </c>
      <c r="E13" s="7">
        <v>238</v>
      </c>
      <c r="F13" s="7">
        <v>346</v>
      </c>
      <c r="G13" s="7">
        <v>8</v>
      </c>
      <c r="H13" s="9">
        <v>884</v>
      </c>
    </row>
    <row r="14" spans="1:11" x14ac:dyDescent="0.25">
      <c r="A14" s="4">
        <v>2012</v>
      </c>
      <c r="B14" s="5">
        <v>4</v>
      </c>
      <c r="C14" s="5">
        <v>96</v>
      </c>
      <c r="D14" s="5">
        <v>100</v>
      </c>
      <c r="E14" s="5">
        <v>189</v>
      </c>
      <c r="F14" s="5">
        <v>289</v>
      </c>
      <c r="G14" s="5">
        <v>3</v>
      </c>
      <c r="H14" s="8">
        <v>843</v>
      </c>
    </row>
    <row r="15" spans="1:11" x14ac:dyDescent="0.25">
      <c r="A15" s="6">
        <v>2013</v>
      </c>
      <c r="B15" s="7">
        <v>10</v>
      </c>
      <c r="C15" s="7">
        <v>91</v>
      </c>
      <c r="D15" s="7">
        <v>101</v>
      </c>
      <c r="E15" s="7">
        <v>210</v>
      </c>
      <c r="F15" s="7">
        <v>311</v>
      </c>
      <c r="G15" s="7">
        <v>5</v>
      </c>
      <c r="H15" s="9">
        <v>777</v>
      </c>
    </row>
    <row r="16" spans="1:11" x14ac:dyDescent="0.25">
      <c r="A16" s="4">
        <v>2014</v>
      </c>
      <c r="B16" s="5">
        <v>13</v>
      </c>
      <c r="C16" s="5">
        <v>84</v>
      </c>
      <c r="D16" s="5">
        <v>97</v>
      </c>
      <c r="E16" s="5">
        <v>192</v>
      </c>
      <c r="F16" s="5">
        <v>289</v>
      </c>
      <c r="G16" s="5">
        <v>5</v>
      </c>
      <c r="H16" s="8">
        <v>789</v>
      </c>
    </row>
    <row r="17" spans="1:8" x14ac:dyDescent="0.25">
      <c r="A17" s="6">
        <v>2015</v>
      </c>
      <c r="B17" s="7">
        <v>4</v>
      </c>
      <c r="C17" s="7">
        <v>78</v>
      </c>
      <c r="D17" s="7">
        <v>82</v>
      </c>
      <c r="E17" s="7">
        <v>202</v>
      </c>
      <c r="F17" s="7">
        <v>284</v>
      </c>
      <c r="G17" s="7">
        <v>6</v>
      </c>
      <c r="H17" s="9">
        <v>785</v>
      </c>
    </row>
    <row r="18" spans="1:8" x14ac:dyDescent="0.25">
      <c r="A18" s="4">
        <v>2016</v>
      </c>
      <c r="B18" s="5">
        <v>4</v>
      </c>
      <c r="C18" s="5">
        <v>88</v>
      </c>
      <c r="D18" s="5">
        <v>92</v>
      </c>
      <c r="E18" s="5">
        <v>193</v>
      </c>
      <c r="F18" s="5">
        <v>285</v>
      </c>
      <c r="G18" s="5">
        <v>4</v>
      </c>
      <c r="H18" s="8">
        <v>896</v>
      </c>
    </row>
    <row r="19" spans="1:8" x14ac:dyDescent="0.25">
      <c r="A19" s="6">
        <v>2017</v>
      </c>
      <c r="B19" s="7">
        <v>9</v>
      </c>
      <c r="C19" s="7">
        <v>80</v>
      </c>
      <c r="D19" s="7">
        <v>89</v>
      </c>
      <c r="E19" s="7">
        <v>185</v>
      </c>
      <c r="F19" s="7">
        <v>274</v>
      </c>
      <c r="G19" s="7">
        <v>8</v>
      </c>
      <c r="H19" s="9">
        <v>841</v>
      </c>
    </row>
    <row r="20" spans="1:8" x14ac:dyDescent="0.25">
      <c r="A20" s="4">
        <v>2018</v>
      </c>
      <c r="B20" s="5">
        <v>7</v>
      </c>
      <c r="C20" s="5">
        <v>101</v>
      </c>
      <c r="D20" s="5">
        <v>108</v>
      </c>
      <c r="E20" s="5">
        <v>185</v>
      </c>
      <c r="F20" s="5">
        <v>293</v>
      </c>
      <c r="G20" s="5">
        <v>5</v>
      </c>
      <c r="H20" s="8">
        <v>785</v>
      </c>
    </row>
    <row r="21" spans="1:8" x14ac:dyDescent="0.25">
      <c r="A21" s="6">
        <v>2019</v>
      </c>
      <c r="B21" s="7">
        <v>3</v>
      </c>
      <c r="C21" s="7">
        <v>84</v>
      </c>
      <c r="D21" s="7">
        <v>87</v>
      </c>
      <c r="E21" s="7">
        <v>185</v>
      </c>
      <c r="F21" s="7">
        <v>272</v>
      </c>
      <c r="G21" s="7">
        <v>6</v>
      </c>
      <c r="H21" s="9">
        <v>830</v>
      </c>
    </row>
    <row r="22" spans="1:8" x14ac:dyDescent="0.25">
      <c r="A22" s="4">
        <v>2020</v>
      </c>
      <c r="B22" s="5">
        <v>8</v>
      </c>
      <c r="C22" s="5">
        <v>84</v>
      </c>
      <c r="D22" s="5">
        <v>92</v>
      </c>
      <c r="E22" s="5">
        <v>118</v>
      </c>
      <c r="F22" s="5">
        <v>210</v>
      </c>
      <c r="G22" s="5">
        <v>4</v>
      </c>
      <c r="H22" s="8">
        <v>652</v>
      </c>
    </row>
    <row r="23" spans="1:8" x14ac:dyDescent="0.25">
      <c r="A23" s="6">
        <v>2021</v>
      </c>
      <c r="B23" s="7">
        <v>14</v>
      </c>
      <c r="C23" s="7">
        <v>92</v>
      </c>
      <c r="D23" s="7">
        <v>106</v>
      </c>
      <c r="E23" s="7">
        <v>185</v>
      </c>
      <c r="F23" s="7">
        <v>291</v>
      </c>
      <c r="G23" s="7">
        <v>6</v>
      </c>
      <c r="H23" s="9">
        <v>859</v>
      </c>
    </row>
    <row r="24" spans="1:8" x14ac:dyDescent="0.25">
      <c r="A24" s="4">
        <v>2022</v>
      </c>
      <c r="B24" s="5">
        <v>9</v>
      </c>
      <c r="C24" s="5">
        <v>110</v>
      </c>
      <c r="D24" s="5">
        <v>119</v>
      </c>
      <c r="E24" s="5">
        <v>181</v>
      </c>
      <c r="F24" s="5">
        <v>300</v>
      </c>
      <c r="G24" s="5">
        <v>4</v>
      </c>
      <c r="H24" s="8">
        <v>965</v>
      </c>
    </row>
    <row r="25" spans="1:8" x14ac:dyDescent="0.25">
      <c r="A25" s="6">
        <v>2023</v>
      </c>
      <c r="B25" s="7">
        <v>13</v>
      </c>
      <c r="C25" s="7">
        <v>103</v>
      </c>
      <c r="D25" s="7">
        <v>116</v>
      </c>
      <c r="E25" s="7">
        <v>158</v>
      </c>
      <c r="F25" s="7">
        <v>274</v>
      </c>
      <c r="G25" s="7">
        <v>3</v>
      </c>
      <c r="H25" s="9">
        <v>951</v>
      </c>
    </row>
    <row r="26" spans="1:8" x14ac:dyDescent="0.25">
      <c r="A26" s="4">
        <v>2024</v>
      </c>
      <c r="B26" s="5">
        <v>7</v>
      </c>
      <c r="C26" s="5">
        <v>126</v>
      </c>
      <c r="D26" s="5">
        <v>133</v>
      </c>
      <c r="E26" s="5">
        <v>160</v>
      </c>
      <c r="F26" s="5">
        <v>293</v>
      </c>
      <c r="G26" s="5">
        <v>6</v>
      </c>
      <c r="H26" s="8">
        <v>1008</v>
      </c>
    </row>
    <row r="27" spans="1:8" x14ac:dyDescent="0.25">
      <c r="A27" s="16" t="s">
        <v>9</v>
      </c>
    </row>
    <row r="30" spans="1:8" x14ac:dyDescent="0.25">
      <c r="A30" s="88" t="str">
        <f>HYPERLINK("#'Contents'!A1", "Home")</f>
        <v>Home</v>
      </c>
    </row>
    <row r="33" spans="1:11" x14ac:dyDescent="0.25">
      <c r="A33" s="17" t="s">
        <v>10</v>
      </c>
    </row>
    <row r="34" spans="1:11" ht="30" x14ac:dyDescent="0.25">
      <c r="A34" s="2" t="s">
        <v>1</v>
      </c>
      <c r="B34" s="3" t="s">
        <v>11</v>
      </c>
      <c r="C34" s="3" t="s">
        <v>233</v>
      </c>
      <c r="D34" s="3" t="s">
        <v>12</v>
      </c>
      <c r="E34" s="3" t="s">
        <v>13</v>
      </c>
      <c r="F34" s="3" t="s">
        <v>14</v>
      </c>
      <c r="K34" s="17" t="s">
        <v>258</v>
      </c>
    </row>
    <row r="35" spans="1:11" x14ac:dyDescent="0.25">
      <c r="A35" s="10" t="s">
        <v>15</v>
      </c>
      <c r="B35" s="12">
        <v>163.6</v>
      </c>
      <c r="C35" s="12">
        <v>173.2</v>
      </c>
      <c r="D35" s="12">
        <v>1397.8</v>
      </c>
      <c r="E35" s="14">
        <v>0.1170411</v>
      </c>
      <c r="F35" s="14">
        <v>0.12390900000000001</v>
      </c>
    </row>
    <row r="36" spans="1:11" x14ac:dyDescent="0.25">
      <c r="A36" s="11" t="s">
        <v>16</v>
      </c>
      <c r="B36" s="13">
        <v>156.80000000000001</v>
      </c>
      <c r="C36" s="13">
        <v>165</v>
      </c>
      <c r="D36" s="13">
        <v>1304.5999999999999</v>
      </c>
      <c r="E36" s="15">
        <v>0.12019009999999999</v>
      </c>
      <c r="F36" s="15">
        <v>0.12647549999999999</v>
      </c>
    </row>
    <row r="37" spans="1:11" x14ac:dyDescent="0.25">
      <c r="A37" s="10" t="s">
        <v>17</v>
      </c>
      <c r="B37" s="12">
        <v>151.6</v>
      </c>
      <c r="C37" s="12">
        <v>158.80000000000001</v>
      </c>
      <c r="D37" s="12">
        <v>1236.4000000000001</v>
      </c>
      <c r="E37" s="14">
        <v>0.122614</v>
      </c>
      <c r="F37" s="14">
        <v>0.12843740000000001</v>
      </c>
    </row>
    <row r="38" spans="1:11" x14ac:dyDescent="0.25">
      <c r="A38" s="11" t="s">
        <v>18</v>
      </c>
      <c r="B38" s="13">
        <v>149.4</v>
      </c>
      <c r="C38" s="13">
        <v>156.4</v>
      </c>
      <c r="D38" s="13">
        <v>1200.4000000000001</v>
      </c>
      <c r="E38" s="15">
        <v>0.1244585</v>
      </c>
      <c r="F38" s="15">
        <v>0.13028989999999999</v>
      </c>
    </row>
    <row r="39" spans="1:11" x14ac:dyDescent="0.25">
      <c r="A39" s="10" t="s">
        <v>19</v>
      </c>
      <c r="B39" s="12">
        <v>141.4</v>
      </c>
      <c r="C39" s="12">
        <v>148.6</v>
      </c>
      <c r="D39" s="12">
        <v>1148.2</v>
      </c>
      <c r="E39" s="14">
        <v>0.1231493</v>
      </c>
      <c r="F39" s="14">
        <v>0.12942000000000001</v>
      </c>
    </row>
    <row r="40" spans="1:11" x14ac:dyDescent="0.25">
      <c r="A40" s="11" t="s">
        <v>20</v>
      </c>
      <c r="B40" s="13">
        <v>134.6</v>
      </c>
      <c r="C40" s="13">
        <v>142</v>
      </c>
      <c r="D40" s="13">
        <v>1057.5999999999999</v>
      </c>
      <c r="E40" s="15">
        <v>0.1272693</v>
      </c>
      <c r="F40" s="15">
        <v>0.13426630000000001</v>
      </c>
    </row>
    <row r="41" spans="1:11" x14ac:dyDescent="0.25">
      <c r="A41" s="10" t="s">
        <v>21</v>
      </c>
      <c r="B41" s="12">
        <v>124</v>
      </c>
      <c r="C41" s="12">
        <v>130.80000000000001</v>
      </c>
      <c r="D41" s="12">
        <v>984.2</v>
      </c>
      <c r="E41" s="14">
        <v>0.12599070000000001</v>
      </c>
      <c r="F41" s="14">
        <v>0.13289980000000001</v>
      </c>
    </row>
    <row r="42" spans="1:11" x14ac:dyDescent="0.25">
      <c r="A42" s="11" t="s">
        <v>22</v>
      </c>
      <c r="B42" s="13">
        <v>116.6</v>
      </c>
      <c r="C42" s="13">
        <v>123.2</v>
      </c>
      <c r="D42" s="13">
        <v>920.2</v>
      </c>
      <c r="E42" s="15">
        <v>0.12671160000000001</v>
      </c>
      <c r="F42" s="15">
        <v>0.1338839</v>
      </c>
    </row>
    <row r="43" spans="1:11" x14ac:dyDescent="0.25">
      <c r="A43" s="10" t="s">
        <v>23</v>
      </c>
      <c r="B43" s="12">
        <v>105.2</v>
      </c>
      <c r="C43" s="12">
        <v>111.4</v>
      </c>
      <c r="D43" s="12">
        <v>848</v>
      </c>
      <c r="E43" s="14">
        <v>0.1240566</v>
      </c>
      <c r="F43" s="14">
        <v>0.13136790000000001</v>
      </c>
    </row>
    <row r="44" spans="1:11" x14ac:dyDescent="0.25">
      <c r="A44" s="11" t="s">
        <v>24</v>
      </c>
      <c r="B44" s="13">
        <v>97.6</v>
      </c>
      <c r="C44" s="13">
        <v>103</v>
      </c>
      <c r="D44" s="13">
        <v>815.6</v>
      </c>
      <c r="E44" s="15">
        <v>0.1196665</v>
      </c>
      <c r="F44" s="15">
        <v>0.12628739999999999</v>
      </c>
    </row>
    <row r="45" spans="1:11" x14ac:dyDescent="0.25">
      <c r="A45" s="10" t="s">
        <v>25</v>
      </c>
      <c r="B45" s="12">
        <v>94.4</v>
      </c>
      <c r="C45" s="12">
        <v>99</v>
      </c>
      <c r="D45" s="12">
        <v>818</v>
      </c>
      <c r="E45" s="14">
        <v>0.1154034</v>
      </c>
      <c r="F45" s="14">
        <v>0.12102690000000001</v>
      </c>
    </row>
    <row r="46" spans="1:11" x14ac:dyDescent="0.25">
      <c r="A46" s="11" t="s">
        <v>26</v>
      </c>
      <c r="B46" s="13">
        <v>92.2</v>
      </c>
      <c r="C46" s="13">
        <v>97.8</v>
      </c>
      <c r="D46" s="13">
        <v>817.6</v>
      </c>
      <c r="E46" s="15">
        <v>0.1127691</v>
      </c>
      <c r="F46" s="15">
        <v>0.1196184</v>
      </c>
    </row>
    <row r="47" spans="1:11" x14ac:dyDescent="0.25">
      <c r="A47" s="10" t="s">
        <v>27</v>
      </c>
      <c r="B47" s="12">
        <v>93.6</v>
      </c>
      <c r="C47" s="12">
        <v>99.2</v>
      </c>
      <c r="D47" s="12">
        <v>819.2</v>
      </c>
      <c r="E47" s="14">
        <v>0.11425780000000001</v>
      </c>
      <c r="F47" s="14">
        <v>0.1210938</v>
      </c>
    </row>
    <row r="48" spans="1:11" x14ac:dyDescent="0.25">
      <c r="A48" s="11" t="s">
        <v>28</v>
      </c>
      <c r="B48" s="13">
        <v>91.6</v>
      </c>
      <c r="C48" s="13">
        <v>97.4</v>
      </c>
      <c r="D48" s="13">
        <v>827.4</v>
      </c>
      <c r="E48" s="15">
        <v>0.11070820000000001</v>
      </c>
      <c r="F48" s="15">
        <v>0.1177182</v>
      </c>
    </row>
    <row r="49" spans="1:11" x14ac:dyDescent="0.25">
      <c r="A49" s="10" t="s">
        <v>29</v>
      </c>
      <c r="B49" s="12">
        <v>93.6</v>
      </c>
      <c r="C49" s="12">
        <v>99</v>
      </c>
      <c r="D49" s="12">
        <v>800.8</v>
      </c>
      <c r="E49" s="14">
        <v>0.1168831</v>
      </c>
      <c r="F49" s="14">
        <v>0.1236264</v>
      </c>
    </row>
    <row r="50" spans="1:11" x14ac:dyDescent="0.25">
      <c r="A50" s="11" t="s">
        <v>30</v>
      </c>
      <c r="B50" s="13">
        <v>96.4</v>
      </c>
      <c r="C50" s="13">
        <v>102.2</v>
      </c>
      <c r="D50" s="13">
        <v>793.4</v>
      </c>
      <c r="E50" s="15">
        <v>0.1215024</v>
      </c>
      <c r="F50" s="15">
        <v>0.1288127</v>
      </c>
    </row>
    <row r="51" spans="1:11" x14ac:dyDescent="0.25">
      <c r="A51" s="10" t="s">
        <v>31</v>
      </c>
      <c r="B51" s="12">
        <v>102.4</v>
      </c>
      <c r="C51" s="12">
        <v>107.4</v>
      </c>
      <c r="D51" s="12">
        <v>818.2</v>
      </c>
      <c r="E51" s="14">
        <v>0.12515280000000001</v>
      </c>
      <c r="F51" s="14">
        <v>0.13126370000000001</v>
      </c>
    </row>
    <row r="52" spans="1:11" x14ac:dyDescent="0.25">
      <c r="A52" s="11" t="s">
        <v>32</v>
      </c>
      <c r="B52" s="13">
        <v>104</v>
      </c>
      <c r="C52" s="13">
        <v>108.6</v>
      </c>
      <c r="D52" s="13">
        <v>851.4</v>
      </c>
      <c r="E52" s="15">
        <v>0.1221518</v>
      </c>
      <c r="F52" s="15">
        <v>0.12755459999999999</v>
      </c>
    </row>
    <row r="53" spans="1:11" x14ac:dyDescent="0.25">
      <c r="A53" s="10" t="s">
        <v>33</v>
      </c>
      <c r="B53" s="12">
        <v>113.2</v>
      </c>
      <c r="C53" s="12">
        <v>117.8</v>
      </c>
      <c r="D53" s="12">
        <v>887</v>
      </c>
      <c r="E53" s="14">
        <v>0.12762119999999999</v>
      </c>
      <c r="F53" s="14">
        <v>0.13280719999999999</v>
      </c>
    </row>
    <row r="54" spans="1:11" x14ac:dyDescent="0.25">
      <c r="A54" s="16" t="s">
        <v>9</v>
      </c>
    </row>
    <row r="55" spans="1:11" x14ac:dyDescent="0.25">
      <c r="A55" s="16" t="s">
        <v>234</v>
      </c>
    </row>
    <row r="56" spans="1:11" x14ac:dyDescent="0.25">
      <c r="K56" s="17" t="s">
        <v>259</v>
      </c>
    </row>
    <row r="57" spans="1:11" x14ac:dyDescent="0.25">
      <c r="A57" s="88" t="str">
        <f>HYPERLINK("#'Contents'!A1", "Home")</f>
        <v>Home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3C446-44C3-4B25-92EA-6E8150A0D684}">
  <dimension ref="A3:I86"/>
  <sheetViews>
    <sheetView workbookViewId="0"/>
  </sheetViews>
  <sheetFormatPr defaultRowHeight="15" x14ac:dyDescent="0.25"/>
  <cols>
    <col min="1" max="1" width="10.28515625" style="16" customWidth="1"/>
    <col min="2" max="2" width="13.7109375" style="16" customWidth="1"/>
    <col min="3" max="3" width="12.42578125" style="16" customWidth="1"/>
    <col min="4" max="4" width="9.42578125" style="16" customWidth="1"/>
    <col min="5" max="16384" width="9.140625" style="16"/>
  </cols>
  <sheetData>
    <row r="3" spans="1:9" x14ac:dyDescent="0.25">
      <c r="A3" s="17" t="s">
        <v>204</v>
      </c>
    </row>
    <row r="4" spans="1:9" ht="30" customHeight="1" x14ac:dyDescent="0.25">
      <c r="A4" s="20" t="s">
        <v>1</v>
      </c>
      <c r="B4" s="3" t="s">
        <v>203</v>
      </c>
      <c r="C4" s="3" t="s">
        <v>11</v>
      </c>
      <c r="D4" s="3" t="s">
        <v>211</v>
      </c>
      <c r="I4" s="17" t="s">
        <v>261</v>
      </c>
    </row>
    <row r="5" spans="1:9" x14ac:dyDescent="0.25">
      <c r="A5" s="4">
        <v>2002</v>
      </c>
      <c r="B5" s="8">
        <v>20230</v>
      </c>
      <c r="C5" s="5">
        <v>187</v>
      </c>
      <c r="D5" s="65">
        <f>C5/B5*10000</f>
        <v>92.436974789915965</v>
      </c>
    </row>
    <row r="6" spans="1:9" x14ac:dyDescent="0.25">
      <c r="A6" s="6">
        <v>2003</v>
      </c>
      <c r="B6" s="9">
        <v>26682</v>
      </c>
      <c r="C6" s="7">
        <v>164</v>
      </c>
      <c r="D6" s="66">
        <f t="shared" ref="D6:D27" si="0">C6/B6*10000</f>
        <v>61.464657821752496</v>
      </c>
    </row>
    <row r="7" spans="1:9" x14ac:dyDescent="0.25">
      <c r="A7" s="4">
        <v>2004</v>
      </c>
      <c r="B7" s="8">
        <v>27326</v>
      </c>
      <c r="C7" s="5">
        <v>165</v>
      </c>
      <c r="D7" s="65">
        <f t="shared" si="0"/>
        <v>60.382053721730223</v>
      </c>
    </row>
    <row r="8" spans="1:9" x14ac:dyDescent="0.25">
      <c r="A8" s="6">
        <v>2005</v>
      </c>
      <c r="B8" s="9">
        <v>28689</v>
      </c>
      <c r="C8" s="7">
        <v>160</v>
      </c>
      <c r="D8" s="66">
        <f t="shared" si="0"/>
        <v>55.770504374498941</v>
      </c>
    </row>
    <row r="9" spans="1:9" x14ac:dyDescent="0.25">
      <c r="A9" s="4">
        <v>2006</v>
      </c>
      <c r="B9" s="8">
        <v>29922</v>
      </c>
      <c r="C9" s="5">
        <v>142</v>
      </c>
      <c r="D9" s="65">
        <f t="shared" si="0"/>
        <v>47.456720807432653</v>
      </c>
    </row>
    <row r="10" spans="1:9" x14ac:dyDescent="0.25">
      <c r="A10" s="6">
        <v>2007</v>
      </c>
      <c r="B10" s="9">
        <v>31763</v>
      </c>
      <c r="C10" s="7">
        <v>153</v>
      </c>
      <c r="D10" s="66">
        <f t="shared" si="0"/>
        <v>48.169253533986087</v>
      </c>
    </row>
    <row r="11" spans="1:9" x14ac:dyDescent="0.25">
      <c r="A11" s="4">
        <v>2008</v>
      </c>
      <c r="B11" s="8">
        <v>31225</v>
      </c>
      <c r="C11" s="5">
        <v>138</v>
      </c>
      <c r="D11" s="65">
        <f t="shared" si="0"/>
        <v>44.195356285028026</v>
      </c>
    </row>
    <row r="12" spans="1:9" x14ac:dyDescent="0.25">
      <c r="A12" s="6">
        <v>2009</v>
      </c>
      <c r="B12" s="9">
        <v>31156</v>
      </c>
      <c r="C12" s="7">
        <v>154</v>
      </c>
      <c r="D12" s="66">
        <f t="shared" si="0"/>
        <v>49.428681473873418</v>
      </c>
    </row>
    <row r="13" spans="1:9" x14ac:dyDescent="0.25">
      <c r="A13" s="4">
        <v>2010</v>
      </c>
      <c r="B13" s="8">
        <v>30001</v>
      </c>
      <c r="C13" s="5">
        <v>120</v>
      </c>
      <c r="D13" s="65">
        <f t="shared" si="0"/>
        <v>39.998666711109635</v>
      </c>
    </row>
    <row r="14" spans="1:9" x14ac:dyDescent="0.25">
      <c r="A14" s="6">
        <v>2011</v>
      </c>
      <c r="B14" s="9">
        <v>28536</v>
      </c>
      <c r="C14" s="7">
        <v>108</v>
      </c>
      <c r="D14" s="66">
        <f t="shared" si="0"/>
        <v>37.846930193439867</v>
      </c>
    </row>
    <row r="15" spans="1:9" x14ac:dyDescent="0.25">
      <c r="A15" s="4">
        <v>2012</v>
      </c>
      <c r="B15" s="8">
        <v>26998</v>
      </c>
      <c r="C15" s="5">
        <v>100</v>
      </c>
      <c r="D15" s="65">
        <f t="shared" si="0"/>
        <v>37.039780724498108</v>
      </c>
    </row>
    <row r="16" spans="1:9" x14ac:dyDescent="0.25">
      <c r="A16" s="6">
        <v>2013</v>
      </c>
      <c r="B16" s="9">
        <v>24345</v>
      </c>
      <c r="C16" s="7">
        <v>101</v>
      </c>
      <c r="D16" s="66">
        <f t="shared" si="0"/>
        <v>41.486958307660714</v>
      </c>
    </row>
    <row r="17" spans="1:9" x14ac:dyDescent="0.25">
      <c r="A17" s="4">
        <v>2014</v>
      </c>
      <c r="B17" s="8">
        <v>24044</v>
      </c>
      <c r="C17" s="5">
        <v>97</v>
      </c>
      <c r="D17" s="65">
        <f t="shared" si="0"/>
        <v>40.342705040758617</v>
      </c>
    </row>
    <row r="18" spans="1:9" x14ac:dyDescent="0.25">
      <c r="A18" s="6">
        <v>2015</v>
      </c>
      <c r="B18" s="9">
        <v>22301</v>
      </c>
      <c r="C18" s="7">
        <v>82</v>
      </c>
      <c r="D18" s="66">
        <f t="shared" si="0"/>
        <v>36.76965158513071</v>
      </c>
    </row>
    <row r="19" spans="1:9" x14ac:dyDescent="0.25">
      <c r="A19" s="4">
        <v>2016</v>
      </c>
      <c r="B19" s="8">
        <v>22142</v>
      </c>
      <c r="C19" s="5">
        <v>92</v>
      </c>
      <c r="D19" s="65">
        <f t="shared" si="0"/>
        <v>41.549995483696136</v>
      </c>
    </row>
    <row r="20" spans="1:9" x14ac:dyDescent="0.25">
      <c r="A20" s="6">
        <v>2017</v>
      </c>
      <c r="B20" s="9">
        <v>22270</v>
      </c>
      <c r="C20" s="7">
        <v>89</v>
      </c>
      <c r="D20" s="66">
        <f t="shared" si="0"/>
        <v>39.964077233947016</v>
      </c>
    </row>
    <row r="21" spans="1:9" x14ac:dyDescent="0.25">
      <c r="A21" s="4">
        <v>2018</v>
      </c>
      <c r="B21" s="8">
        <v>22452</v>
      </c>
      <c r="C21" s="5">
        <v>108</v>
      </c>
      <c r="D21" s="65">
        <f t="shared" si="0"/>
        <v>48.10261892036344</v>
      </c>
    </row>
    <row r="22" spans="1:9" x14ac:dyDescent="0.25">
      <c r="A22" s="6">
        <v>2019</v>
      </c>
      <c r="B22" s="9">
        <v>23170</v>
      </c>
      <c r="C22" s="7">
        <v>87</v>
      </c>
      <c r="D22" s="66">
        <f t="shared" si="0"/>
        <v>37.548554164868364</v>
      </c>
    </row>
    <row r="23" spans="1:9" x14ac:dyDescent="0.25">
      <c r="A23" s="4">
        <v>2020</v>
      </c>
      <c r="B23" s="8">
        <v>24027</v>
      </c>
      <c r="C23" s="5">
        <v>92</v>
      </c>
      <c r="D23" s="65">
        <f t="shared" si="0"/>
        <v>38.290256794439586</v>
      </c>
    </row>
    <row r="24" spans="1:9" x14ac:dyDescent="0.25">
      <c r="A24" s="6">
        <v>2021</v>
      </c>
      <c r="B24" s="9">
        <v>26295</v>
      </c>
      <c r="C24" s="7">
        <v>106</v>
      </c>
      <c r="D24" s="66">
        <f t="shared" si="0"/>
        <v>40.311846358623306</v>
      </c>
    </row>
    <row r="25" spans="1:9" x14ac:dyDescent="0.25">
      <c r="A25" s="4">
        <v>2022</v>
      </c>
      <c r="B25" s="8">
        <v>26080</v>
      </c>
      <c r="C25" s="5">
        <v>119</v>
      </c>
      <c r="D25" s="65">
        <f t="shared" si="0"/>
        <v>45.628834355828218</v>
      </c>
    </row>
    <row r="26" spans="1:9" x14ac:dyDescent="0.25">
      <c r="A26" s="6">
        <v>2023</v>
      </c>
      <c r="B26" s="9">
        <v>26387</v>
      </c>
      <c r="C26" s="7">
        <v>116</v>
      </c>
      <c r="D26" s="66">
        <f t="shared" si="0"/>
        <v>43.961041421912306</v>
      </c>
    </row>
    <row r="27" spans="1:9" x14ac:dyDescent="0.25">
      <c r="A27" s="4">
        <v>2024</v>
      </c>
      <c r="B27" s="8">
        <v>26303</v>
      </c>
      <c r="C27" s="5">
        <v>133</v>
      </c>
      <c r="D27" s="65">
        <f t="shared" si="0"/>
        <v>50.564574383150209</v>
      </c>
    </row>
    <row r="28" spans="1:9" x14ac:dyDescent="0.25">
      <c r="A28" s="16" t="s">
        <v>205</v>
      </c>
    </row>
    <row r="29" spans="1:9" x14ac:dyDescent="0.25">
      <c r="A29" s="16" t="s">
        <v>235</v>
      </c>
      <c r="I29" s="16" t="s">
        <v>260</v>
      </c>
    </row>
    <row r="31" spans="1:9" x14ac:dyDescent="0.25">
      <c r="A31" s="88" t="str">
        <f>HYPERLINK("#'Contents'!A1", "Home")</f>
        <v>Home</v>
      </c>
    </row>
    <row r="33" spans="1:9" x14ac:dyDescent="0.25">
      <c r="A33" s="17" t="s">
        <v>226</v>
      </c>
    </row>
    <row r="34" spans="1:9" ht="30" x14ac:dyDescent="0.25">
      <c r="A34" s="20" t="s">
        <v>1</v>
      </c>
      <c r="B34" s="3" t="s">
        <v>203</v>
      </c>
      <c r="C34" s="3" t="s">
        <v>11</v>
      </c>
      <c r="D34" s="3" t="s">
        <v>211</v>
      </c>
      <c r="I34" s="17" t="s">
        <v>262</v>
      </c>
    </row>
    <row r="35" spans="1:9" x14ac:dyDescent="0.25">
      <c r="A35" s="4" t="str">
        <f t="shared" ref="A35:A53" si="1">_xlfn.CONCAT(A5,"-",A9)</f>
        <v>2002-2006</v>
      </c>
      <c r="B35" s="8">
        <f t="shared" ref="B35:C52" si="2">AVERAGE(B5:B9)</f>
        <v>26569.8</v>
      </c>
      <c r="C35" s="65">
        <f t="shared" si="2"/>
        <v>163.6</v>
      </c>
      <c r="D35" s="65">
        <f>C35/B35*10000</f>
        <v>61.573666342990919</v>
      </c>
      <c r="E35" s="56"/>
    </row>
    <row r="36" spans="1:9" x14ac:dyDescent="0.25">
      <c r="A36" s="6" t="str">
        <f t="shared" si="1"/>
        <v>2003-2007</v>
      </c>
      <c r="B36" s="9">
        <f t="shared" si="2"/>
        <v>28876.400000000001</v>
      </c>
      <c r="C36" s="66">
        <f t="shared" si="2"/>
        <v>156.80000000000001</v>
      </c>
      <c r="D36" s="66">
        <f t="shared" ref="D36:D40" si="3">C36/B36*10000</f>
        <v>54.30039755648211</v>
      </c>
      <c r="E36" s="56">
        <f>(B36-B35)/B35</f>
        <v>8.6812847669158297E-2</v>
      </c>
    </row>
    <row r="37" spans="1:9" x14ac:dyDescent="0.25">
      <c r="A37" s="4" t="str">
        <f t="shared" si="1"/>
        <v>2004-2008</v>
      </c>
      <c r="B37" s="8">
        <f t="shared" si="2"/>
        <v>29785</v>
      </c>
      <c r="C37" s="65">
        <f t="shared" si="2"/>
        <v>151.6</v>
      </c>
      <c r="D37" s="65">
        <f t="shared" si="3"/>
        <v>50.898103072016113</v>
      </c>
      <c r="E37" s="56">
        <f t="shared" ref="E37:E53" si="4">(B37-B36)/B36</f>
        <v>3.1465141084068601E-2</v>
      </c>
    </row>
    <row r="38" spans="1:9" x14ac:dyDescent="0.25">
      <c r="A38" s="6" t="str">
        <f t="shared" si="1"/>
        <v>2005-2009</v>
      </c>
      <c r="B38" s="9">
        <f t="shared" si="2"/>
        <v>30551</v>
      </c>
      <c r="C38" s="66">
        <f t="shared" si="2"/>
        <v>149.4</v>
      </c>
      <c r="D38" s="66">
        <f t="shared" si="3"/>
        <v>48.901836273771728</v>
      </c>
      <c r="E38" s="56">
        <f t="shared" si="4"/>
        <v>2.5717643108947457E-2</v>
      </c>
    </row>
    <row r="39" spans="1:9" x14ac:dyDescent="0.25">
      <c r="A39" s="4" t="str">
        <f t="shared" si="1"/>
        <v>2006-2010</v>
      </c>
      <c r="B39" s="8">
        <f t="shared" si="2"/>
        <v>30813.4</v>
      </c>
      <c r="C39" s="65">
        <f t="shared" si="2"/>
        <v>141.4</v>
      </c>
      <c r="D39" s="65">
        <f t="shared" si="3"/>
        <v>45.889126159398181</v>
      </c>
      <c r="E39" s="56">
        <f t="shared" si="4"/>
        <v>8.5889168930641038E-3</v>
      </c>
    </row>
    <row r="40" spans="1:9" x14ac:dyDescent="0.25">
      <c r="A40" s="6" t="str">
        <f t="shared" si="1"/>
        <v>2007-2011</v>
      </c>
      <c r="B40" s="9">
        <f t="shared" si="2"/>
        <v>30536.2</v>
      </c>
      <c r="C40" s="66">
        <f t="shared" si="2"/>
        <v>134.6</v>
      </c>
      <c r="D40" s="66">
        <f t="shared" si="3"/>
        <v>44.07883102678133</v>
      </c>
      <c r="E40" s="56">
        <f t="shared" si="4"/>
        <v>-8.9960861183770932E-3</v>
      </c>
    </row>
    <row r="41" spans="1:9" x14ac:dyDescent="0.25">
      <c r="A41" s="4" t="str">
        <f t="shared" si="1"/>
        <v>2008-2012</v>
      </c>
      <c r="B41" s="8">
        <f t="shared" si="2"/>
        <v>29583.200000000001</v>
      </c>
      <c r="C41" s="65">
        <f t="shared" si="2"/>
        <v>124</v>
      </c>
      <c r="D41" s="65">
        <f t="shared" ref="D41:D50" si="5">C41/B41*10000</f>
        <v>41.915681873495764</v>
      </c>
      <c r="E41" s="56">
        <f t="shared" si="4"/>
        <v>-3.1208860303508622E-2</v>
      </c>
    </row>
    <row r="42" spans="1:9" x14ac:dyDescent="0.25">
      <c r="A42" s="6" t="str">
        <f t="shared" si="1"/>
        <v>2009-2013</v>
      </c>
      <c r="B42" s="9">
        <f t="shared" si="2"/>
        <v>28207.200000000001</v>
      </c>
      <c r="C42" s="66">
        <f t="shared" si="2"/>
        <v>116.6</v>
      </c>
      <c r="D42" s="66">
        <f t="shared" si="5"/>
        <v>41.336963612127391</v>
      </c>
      <c r="E42" s="56">
        <f t="shared" si="4"/>
        <v>-4.6512885691879176E-2</v>
      </c>
    </row>
    <row r="43" spans="1:9" x14ac:dyDescent="0.25">
      <c r="A43" s="4" t="str">
        <f t="shared" si="1"/>
        <v>2010-2014</v>
      </c>
      <c r="B43" s="8">
        <f t="shared" si="2"/>
        <v>26784.799999999999</v>
      </c>
      <c r="C43" s="65">
        <f t="shared" si="2"/>
        <v>105.2</v>
      </c>
      <c r="D43" s="65">
        <f t="shared" si="5"/>
        <v>39.276007287715423</v>
      </c>
      <c r="E43" s="56">
        <f t="shared" si="4"/>
        <v>-5.0426841373833679E-2</v>
      </c>
    </row>
    <row r="44" spans="1:9" x14ac:dyDescent="0.25">
      <c r="A44" s="6" t="str">
        <f t="shared" si="1"/>
        <v>2011-2015</v>
      </c>
      <c r="B44" s="9">
        <f t="shared" si="2"/>
        <v>25244.799999999999</v>
      </c>
      <c r="C44" s="66">
        <f t="shared" si="2"/>
        <v>97.6</v>
      </c>
      <c r="D44" s="66">
        <f t="shared" si="5"/>
        <v>38.661427303840789</v>
      </c>
      <c r="E44" s="56">
        <f t="shared" si="4"/>
        <v>-5.7495295839431318E-2</v>
      </c>
    </row>
    <row r="45" spans="1:9" x14ac:dyDescent="0.25">
      <c r="A45" s="4" t="str">
        <f t="shared" si="1"/>
        <v>2012-2016</v>
      </c>
      <c r="B45" s="8">
        <f t="shared" si="2"/>
        <v>23966</v>
      </c>
      <c r="C45" s="65">
        <f t="shared" si="2"/>
        <v>94.4</v>
      </c>
      <c r="D45" s="65">
        <f t="shared" si="5"/>
        <v>39.389134607360425</v>
      </c>
      <c r="E45" s="56">
        <f t="shared" si="4"/>
        <v>-5.0655976676384815E-2</v>
      </c>
    </row>
    <row r="46" spans="1:9" x14ac:dyDescent="0.25">
      <c r="A46" s="6" t="str">
        <f t="shared" si="1"/>
        <v>2013-2017</v>
      </c>
      <c r="B46" s="9">
        <f t="shared" si="2"/>
        <v>23020.400000000001</v>
      </c>
      <c r="C46" s="66">
        <f t="shared" si="2"/>
        <v>92.2</v>
      </c>
      <c r="D46" s="66">
        <f t="shared" si="5"/>
        <v>40.051432642351998</v>
      </c>
      <c r="E46" s="56">
        <f t="shared" si="4"/>
        <v>-3.9455895852457588E-2</v>
      </c>
    </row>
    <row r="47" spans="1:9" x14ac:dyDescent="0.25">
      <c r="A47" s="4" t="str">
        <f t="shared" si="1"/>
        <v>2014-2018</v>
      </c>
      <c r="B47" s="8">
        <f t="shared" si="2"/>
        <v>22641.8</v>
      </c>
      <c r="C47" s="65">
        <f t="shared" si="2"/>
        <v>93.6</v>
      </c>
      <c r="D47" s="65">
        <f t="shared" si="5"/>
        <v>41.339469476808375</v>
      </c>
      <c r="E47" s="56">
        <f t="shared" si="4"/>
        <v>-1.644628242775982E-2</v>
      </c>
    </row>
    <row r="48" spans="1:9" x14ac:dyDescent="0.25">
      <c r="A48" s="6" t="str">
        <f t="shared" si="1"/>
        <v>2015-2019</v>
      </c>
      <c r="B48" s="9">
        <f t="shared" si="2"/>
        <v>22467</v>
      </c>
      <c r="C48" s="66">
        <f t="shared" si="2"/>
        <v>91.6</v>
      </c>
      <c r="D48" s="66">
        <f t="shared" si="5"/>
        <v>40.770908443494896</v>
      </c>
      <c r="E48" s="56">
        <f t="shared" si="4"/>
        <v>-7.7202342569936697E-3</v>
      </c>
    </row>
    <row r="49" spans="1:9" x14ac:dyDescent="0.25">
      <c r="A49" s="4" t="str">
        <f t="shared" si="1"/>
        <v>2016-2020</v>
      </c>
      <c r="B49" s="8">
        <f t="shared" si="2"/>
        <v>22812.2</v>
      </c>
      <c r="C49" s="65">
        <f t="shared" si="2"/>
        <v>93.6</v>
      </c>
      <c r="D49" s="65">
        <f t="shared" si="5"/>
        <v>41.030676567801436</v>
      </c>
      <c r="E49" s="56">
        <f t="shared" si="4"/>
        <v>1.5364757199448112E-2</v>
      </c>
    </row>
    <row r="50" spans="1:9" x14ac:dyDescent="0.25">
      <c r="A50" s="6" t="str">
        <f t="shared" si="1"/>
        <v>2017-2021</v>
      </c>
      <c r="B50" s="9">
        <f t="shared" si="2"/>
        <v>23642.799999999999</v>
      </c>
      <c r="C50" s="66">
        <f t="shared" si="2"/>
        <v>96.4</v>
      </c>
      <c r="D50" s="66">
        <f t="shared" si="5"/>
        <v>40.773512443534607</v>
      </c>
      <c r="E50" s="56">
        <f t="shared" si="4"/>
        <v>3.6410341834632279E-2</v>
      </c>
    </row>
    <row r="51" spans="1:9" x14ac:dyDescent="0.25">
      <c r="A51" s="4" t="str">
        <f t="shared" si="1"/>
        <v>2018-2022</v>
      </c>
      <c r="B51" s="8">
        <f t="shared" si="2"/>
        <v>24404.799999999999</v>
      </c>
      <c r="C51" s="65">
        <f t="shared" si="2"/>
        <v>102.4</v>
      </c>
      <c r="D51" s="65">
        <f>C51/B51*10000</f>
        <v>41.958958893332465</v>
      </c>
      <c r="E51" s="56">
        <f t="shared" si="4"/>
        <v>3.2229685147275283E-2</v>
      </c>
    </row>
    <row r="52" spans="1:9" x14ac:dyDescent="0.25">
      <c r="A52" s="6" t="str">
        <f t="shared" si="1"/>
        <v>2019-2023</v>
      </c>
      <c r="B52" s="9">
        <f t="shared" si="2"/>
        <v>25191.8</v>
      </c>
      <c r="C52" s="66">
        <f t="shared" si="2"/>
        <v>104</v>
      </c>
      <c r="D52" s="66">
        <f t="shared" ref="D52:D53" si="6">C52/B52*10000</f>
        <v>41.283274716375963</v>
      </c>
      <c r="E52" s="56">
        <f t="shared" si="4"/>
        <v>3.2247754540090476E-2</v>
      </c>
    </row>
    <row r="53" spans="1:9" x14ac:dyDescent="0.25">
      <c r="A53" s="4" t="str">
        <f t="shared" si="1"/>
        <v>2020-2024</v>
      </c>
      <c r="B53" s="8">
        <f t="shared" ref="B53:C53" si="7">AVERAGE(B23:B27)</f>
        <v>25818.400000000001</v>
      </c>
      <c r="C53" s="65">
        <f t="shared" si="7"/>
        <v>113.2</v>
      </c>
      <c r="D53" s="65">
        <f t="shared" si="6"/>
        <v>43.844699903944473</v>
      </c>
      <c r="E53" s="56">
        <f t="shared" si="4"/>
        <v>2.4873173016616606E-2</v>
      </c>
    </row>
    <row r="54" spans="1:9" x14ac:dyDescent="0.25">
      <c r="A54" s="16" t="s">
        <v>205</v>
      </c>
    </row>
    <row r="55" spans="1:9" x14ac:dyDescent="0.25">
      <c r="A55" s="16" t="s">
        <v>235</v>
      </c>
      <c r="I55" s="16" t="s">
        <v>260</v>
      </c>
    </row>
    <row r="57" spans="1:9" x14ac:dyDescent="0.25">
      <c r="A57" s="88" t="str">
        <f>HYPERLINK("#'Contents'!A1", "Home")</f>
        <v>Home</v>
      </c>
    </row>
    <row r="60" spans="1:9" x14ac:dyDescent="0.25">
      <c r="A60" s="17" t="s">
        <v>241</v>
      </c>
    </row>
    <row r="61" spans="1:9" ht="30" customHeight="1" x14ac:dyDescent="0.25">
      <c r="A61" s="61" t="s">
        <v>1</v>
      </c>
      <c r="B61" s="3" t="s">
        <v>240</v>
      </c>
      <c r="C61" s="3" t="s">
        <v>239</v>
      </c>
    </row>
    <row r="62" spans="1:9" x14ac:dyDescent="0.25">
      <c r="A62" s="4">
        <v>2004</v>
      </c>
      <c r="B62" s="5">
        <v>1324</v>
      </c>
      <c r="C62" s="5">
        <v>32.1</v>
      </c>
    </row>
    <row r="63" spans="1:9" x14ac:dyDescent="0.25">
      <c r="A63" s="6">
        <v>2005</v>
      </c>
      <c r="B63" s="7">
        <v>1409</v>
      </c>
      <c r="C63" s="7">
        <v>31.8</v>
      </c>
    </row>
    <row r="64" spans="1:9" x14ac:dyDescent="0.25">
      <c r="A64" s="4">
        <v>2006</v>
      </c>
      <c r="B64" s="5">
        <v>1551</v>
      </c>
      <c r="C64" s="5">
        <v>32.299999999999997</v>
      </c>
    </row>
    <row r="65" spans="1:3" x14ac:dyDescent="0.25">
      <c r="A65" s="6">
        <v>2007</v>
      </c>
      <c r="B65" s="7">
        <v>1827</v>
      </c>
      <c r="C65" s="7">
        <v>32.799999999999997</v>
      </c>
    </row>
    <row r="66" spans="1:3" x14ac:dyDescent="0.25">
      <c r="A66" s="4">
        <v>2008</v>
      </c>
      <c r="B66" s="5">
        <v>2355</v>
      </c>
      <c r="C66" s="5">
        <v>32.4</v>
      </c>
    </row>
    <row r="67" spans="1:3" x14ac:dyDescent="0.25">
      <c r="A67" s="6">
        <v>2009</v>
      </c>
      <c r="B67" s="7">
        <v>1005</v>
      </c>
      <c r="C67" s="7">
        <v>32.700000000000003</v>
      </c>
    </row>
    <row r="68" spans="1:3" x14ac:dyDescent="0.25">
      <c r="A68" s="4">
        <v>2010</v>
      </c>
      <c r="B68" s="5">
        <v>1106</v>
      </c>
      <c r="C68" s="5">
        <v>32.700000000000003</v>
      </c>
    </row>
    <row r="69" spans="1:3" x14ac:dyDescent="0.25">
      <c r="A69" s="6">
        <v>2011</v>
      </c>
      <c r="B69" s="7">
        <v>1592</v>
      </c>
      <c r="C69" s="7">
        <v>34.200000000000003</v>
      </c>
    </row>
    <row r="70" spans="1:3" x14ac:dyDescent="0.25">
      <c r="A70" s="4">
        <v>2012</v>
      </c>
      <c r="B70" s="5">
        <v>1356</v>
      </c>
      <c r="C70" s="5">
        <v>33.5</v>
      </c>
    </row>
    <row r="71" spans="1:3" x14ac:dyDescent="0.25">
      <c r="A71" s="6">
        <v>2013</v>
      </c>
      <c r="B71" s="7">
        <v>720</v>
      </c>
      <c r="C71" s="7">
        <v>33.9</v>
      </c>
    </row>
    <row r="72" spans="1:3" x14ac:dyDescent="0.25">
      <c r="A72" s="4">
        <v>2014</v>
      </c>
      <c r="B72" s="5">
        <v>846</v>
      </c>
      <c r="C72" s="5">
        <v>34.6</v>
      </c>
    </row>
    <row r="73" spans="1:3" x14ac:dyDescent="0.25">
      <c r="A73" s="6">
        <v>2015</v>
      </c>
      <c r="B73" s="7">
        <v>981</v>
      </c>
      <c r="C73" s="7">
        <v>34.1</v>
      </c>
    </row>
    <row r="74" spans="1:3" x14ac:dyDescent="0.25">
      <c r="A74" s="4">
        <v>2016</v>
      </c>
      <c r="B74" s="5">
        <v>999</v>
      </c>
      <c r="C74" s="5">
        <v>34.799999999999997</v>
      </c>
    </row>
    <row r="75" spans="1:3" x14ac:dyDescent="0.25">
      <c r="A75" s="6">
        <v>2017</v>
      </c>
      <c r="B75" s="7">
        <v>1078</v>
      </c>
      <c r="C75" s="7">
        <v>34.799999999999997</v>
      </c>
    </row>
    <row r="76" spans="1:3" x14ac:dyDescent="0.25">
      <c r="A76" s="4">
        <v>2018</v>
      </c>
      <c r="B76" s="5">
        <v>1006</v>
      </c>
      <c r="C76" s="5">
        <v>34.1</v>
      </c>
    </row>
    <row r="77" spans="1:3" x14ac:dyDescent="0.25">
      <c r="A77" s="6">
        <v>2019</v>
      </c>
      <c r="B77" s="7">
        <v>1082</v>
      </c>
      <c r="C77" s="7">
        <v>35.5</v>
      </c>
    </row>
    <row r="78" spans="1:3" x14ac:dyDescent="0.25">
      <c r="A78" s="4">
        <v>2020</v>
      </c>
      <c r="B78" s="5">
        <v>658</v>
      </c>
      <c r="C78" s="5">
        <v>36.1</v>
      </c>
    </row>
    <row r="79" spans="1:3" x14ac:dyDescent="0.25">
      <c r="A79" s="6">
        <v>2021</v>
      </c>
      <c r="B79" s="7">
        <v>1092</v>
      </c>
      <c r="C79" s="7">
        <v>36.1</v>
      </c>
    </row>
    <row r="80" spans="1:3" x14ac:dyDescent="0.25">
      <c r="A80" s="4">
        <v>2022</v>
      </c>
      <c r="B80" s="5">
        <v>1236</v>
      </c>
      <c r="C80" s="5">
        <v>36</v>
      </c>
    </row>
    <row r="81" spans="1:3" x14ac:dyDescent="0.25">
      <c r="A81" s="6">
        <v>2023</v>
      </c>
      <c r="B81" s="7">
        <v>1215</v>
      </c>
      <c r="C81" s="7">
        <v>35.4</v>
      </c>
    </row>
    <row r="82" spans="1:3" x14ac:dyDescent="0.25">
      <c r="A82" s="4">
        <v>2024</v>
      </c>
      <c r="B82" s="5">
        <v>1132</v>
      </c>
      <c r="C82" s="5">
        <v>35.200000000000003</v>
      </c>
    </row>
    <row r="83" spans="1:3" x14ac:dyDescent="0.25">
      <c r="A83" s="16" t="s">
        <v>205</v>
      </c>
    </row>
    <row r="84" spans="1:3" x14ac:dyDescent="0.25">
      <c r="A84" s="16" t="s">
        <v>242</v>
      </c>
    </row>
    <row r="86" spans="1:3" x14ac:dyDescent="0.25">
      <c r="A86" s="88" t="str">
        <f>HYPERLINK("#'Contents'!A1", "Home")</f>
        <v>Home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7BF6-BFDC-4405-BB01-54FEC7A01EB6}">
  <dimension ref="A2:M30"/>
  <sheetViews>
    <sheetView workbookViewId="0"/>
  </sheetViews>
  <sheetFormatPr defaultRowHeight="15" x14ac:dyDescent="0.25"/>
  <cols>
    <col min="1" max="1" width="40" style="16" bestFit="1" customWidth="1"/>
    <col min="2" max="3" width="10" style="16" customWidth="1"/>
    <col min="4" max="16384" width="9.140625" style="16"/>
  </cols>
  <sheetData>
    <row r="2" spans="1:4" x14ac:dyDescent="0.25">
      <c r="A2" s="17" t="s">
        <v>34</v>
      </c>
      <c r="B2" s="17"/>
      <c r="C2" s="17"/>
      <c r="D2" s="17"/>
    </row>
    <row r="3" spans="1:4" x14ac:dyDescent="0.25">
      <c r="A3" s="20" t="s">
        <v>45</v>
      </c>
      <c r="B3" s="21" t="s">
        <v>35</v>
      </c>
      <c r="C3" s="21" t="s">
        <v>36</v>
      </c>
      <c r="D3" s="21" t="s">
        <v>37</v>
      </c>
    </row>
    <row r="4" spans="1:4" x14ac:dyDescent="0.25">
      <c r="A4" s="22" t="s">
        <v>269</v>
      </c>
      <c r="B4" s="5">
        <v>1596</v>
      </c>
      <c r="C4" s="5">
        <v>1720</v>
      </c>
      <c r="D4" s="23">
        <v>7.7694235588972427E-2</v>
      </c>
    </row>
    <row r="5" spans="1:4" x14ac:dyDescent="0.25">
      <c r="A5" s="24" t="s">
        <v>270</v>
      </c>
      <c r="B5" s="7">
        <v>788</v>
      </c>
      <c r="C5" s="7">
        <v>811</v>
      </c>
      <c r="D5" s="25">
        <v>2.9187817258883249E-2</v>
      </c>
    </row>
    <row r="6" spans="1:4" x14ac:dyDescent="0.25">
      <c r="A6" s="22" t="s">
        <v>271</v>
      </c>
      <c r="B6" s="5">
        <v>496</v>
      </c>
      <c r="C6" s="5">
        <v>589</v>
      </c>
      <c r="D6" s="23">
        <v>0.1875</v>
      </c>
    </row>
    <row r="7" spans="1:4" x14ac:dyDescent="0.25">
      <c r="A7" s="24" t="s">
        <v>272</v>
      </c>
      <c r="B7" s="7">
        <v>265</v>
      </c>
      <c r="C7" s="7">
        <v>326</v>
      </c>
      <c r="D7" s="25">
        <v>0.23018867924528302</v>
      </c>
    </row>
    <row r="8" spans="1:4" x14ac:dyDescent="0.25">
      <c r="A8" s="22" t="s">
        <v>273</v>
      </c>
      <c r="B8" s="5">
        <v>861</v>
      </c>
      <c r="C8" s="5">
        <v>805</v>
      </c>
      <c r="D8" s="23">
        <v>-6.5040650406504072E-2</v>
      </c>
    </row>
    <row r="9" spans="1:4" x14ac:dyDescent="0.25">
      <c r="A9" s="24" t="s">
        <v>164</v>
      </c>
      <c r="B9" s="7">
        <v>90</v>
      </c>
      <c r="C9" s="7">
        <v>184</v>
      </c>
      <c r="D9" s="25">
        <v>1.0444444444444445</v>
      </c>
    </row>
    <row r="10" spans="1:4" x14ac:dyDescent="0.25">
      <c r="A10" s="20" t="s">
        <v>6</v>
      </c>
      <c r="B10" s="21">
        <v>4096</v>
      </c>
      <c r="C10" s="21">
        <v>4435</v>
      </c>
      <c r="D10" s="26">
        <v>8.2763671875E-2</v>
      </c>
    </row>
    <row r="11" spans="1:4" x14ac:dyDescent="0.25">
      <c r="A11" s="16" t="s">
        <v>9</v>
      </c>
    </row>
    <row r="14" spans="1:4" x14ac:dyDescent="0.25">
      <c r="A14" s="88" t="str">
        <f>HYPERLINK("#'Contents'!A1", "Home")</f>
        <v>Home</v>
      </c>
    </row>
    <row r="17" spans="1:13" x14ac:dyDescent="0.25">
      <c r="A17" s="17" t="s">
        <v>274</v>
      </c>
    </row>
    <row r="18" spans="1:13" x14ac:dyDescent="0.25">
      <c r="A18" s="20" t="s">
        <v>45</v>
      </c>
      <c r="B18" s="21" t="s">
        <v>35</v>
      </c>
      <c r="C18" s="21" t="s">
        <v>36</v>
      </c>
      <c r="D18" s="21" t="s">
        <v>37</v>
      </c>
    </row>
    <row r="19" spans="1:13" x14ac:dyDescent="0.25">
      <c r="A19" s="22" t="s">
        <v>38</v>
      </c>
      <c r="B19" s="5">
        <v>861</v>
      </c>
      <c r="C19" s="5">
        <v>805</v>
      </c>
      <c r="D19" s="23">
        <v>-6.5040650000000005E-2</v>
      </c>
    </row>
    <row r="20" spans="1:13" x14ac:dyDescent="0.25">
      <c r="A20" s="24" t="s">
        <v>44</v>
      </c>
      <c r="B20" s="7">
        <v>1616</v>
      </c>
      <c r="C20" s="7">
        <v>1743</v>
      </c>
      <c r="D20" s="25">
        <v>7.8589110000000004E-2</v>
      </c>
    </row>
    <row r="21" spans="1:13" x14ac:dyDescent="0.25">
      <c r="A21" s="22" t="s">
        <v>39</v>
      </c>
      <c r="B21" s="5">
        <v>468</v>
      </c>
      <c r="C21" s="5">
        <v>566</v>
      </c>
      <c r="D21" s="23">
        <v>0.20940170999999999</v>
      </c>
    </row>
    <row r="22" spans="1:13" x14ac:dyDescent="0.25">
      <c r="A22" s="24" t="s">
        <v>40</v>
      </c>
      <c r="B22" s="7">
        <v>265</v>
      </c>
      <c r="C22" s="7">
        <v>326</v>
      </c>
      <c r="D22" s="25">
        <v>0.23018868000000001</v>
      </c>
      <c r="K22" s="69"/>
      <c r="L22" s="69"/>
      <c r="M22" s="98"/>
    </row>
    <row r="23" spans="1:13" x14ac:dyDescent="0.25">
      <c r="A23" s="22" t="s">
        <v>41</v>
      </c>
      <c r="B23" s="5">
        <v>816</v>
      </c>
      <c r="C23" s="5">
        <v>888</v>
      </c>
      <c r="D23" s="23">
        <v>8.8235289999999994E-2</v>
      </c>
      <c r="M23" s="98"/>
    </row>
    <row r="24" spans="1:13" x14ac:dyDescent="0.25">
      <c r="A24" s="24" t="s">
        <v>42</v>
      </c>
      <c r="B24" s="7">
        <v>28</v>
      </c>
      <c r="C24" s="7">
        <v>23</v>
      </c>
      <c r="D24" s="25">
        <v>-0.17857143</v>
      </c>
      <c r="M24" s="98"/>
    </row>
    <row r="25" spans="1:13" x14ac:dyDescent="0.25">
      <c r="A25" s="22" t="s">
        <v>43</v>
      </c>
      <c r="B25" s="5">
        <v>42</v>
      </c>
      <c r="C25" s="5">
        <v>84</v>
      </c>
      <c r="D25" s="23">
        <v>1</v>
      </c>
      <c r="M25" s="98"/>
    </row>
    <row r="26" spans="1:13" x14ac:dyDescent="0.25">
      <c r="A26" s="20" t="s">
        <v>6</v>
      </c>
      <c r="B26" s="21">
        <v>4096</v>
      </c>
      <c r="C26" s="21">
        <v>4435</v>
      </c>
      <c r="D26" s="26">
        <v>8.2763669999999998E-2</v>
      </c>
      <c r="M26" s="98"/>
    </row>
    <row r="27" spans="1:13" x14ac:dyDescent="0.25">
      <c r="A27" s="16" t="s">
        <v>9</v>
      </c>
      <c r="M27" s="98"/>
    </row>
    <row r="28" spans="1:13" x14ac:dyDescent="0.25">
      <c r="K28" s="69"/>
      <c r="L28" s="69"/>
      <c r="M28" s="98"/>
    </row>
    <row r="30" spans="1:13" x14ac:dyDescent="0.25">
      <c r="A30" s="88" t="str">
        <f>HYPERLINK("#'Contents'!A1", "Home")</f>
        <v>Home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A438-54EC-425F-8036-7C292F4F280C}">
  <dimension ref="A2:K29"/>
  <sheetViews>
    <sheetView workbookViewId="0"/>
  </sheetViews>
  <sheetFormatPr defaultColWidth="9.85546875" defaultRowHeight="15" x14ac:dyDescent="0.25"/>
  <cols>
    <col min="1" max="1" width="9.85546875" style="16"/>
    <col min="2" max="2" width="10.85546875" style="16" customWidth="1"/>
    <col min="3" max="9" width="10.42578125" style="16" customWidth="1"/>
    <col min="10" max="16384" width="9.85546875" style="16"/>
  </cols>
  <sheetData>
    <row r="2" spans="1:11" x14ac:dyDescent="0.25">
      <c r="A2" s="17" t="s">
        <v>46</v>
      </c>
    </row>
    <row r="3" spans="1:11" x14ac:dyDescent="0.25">
      <c r="A3" s="21" t="s">
        <v>47</v>
      </c>
      <c r="B3" s="20" t="s">
        <v>48</v>
      </c>
      <c r="C3" s="21" t="s">
        <v>49</v>
      </c>
      <c r="D3" s="21" t="s">
        <v>50</v>
      </c>
      <c r="E3" s="21" t="s">
        <v>51</v>
      </c>
      <c r="F3" s="21" t="s">
        <v>52</v>
      </c>
      <c r="G3" s="21" t="s">
        <v>53</v>
      </c>
      <c r="H3" s="21" t="s">
        <v>54</v>
      </c>
      <c r="I3" s="21" t="s">
        <v>55</v>
      </c>
    </row>
    <row r="4" spans="1:11" x14ac:dyDescent="0.25">
      <c r="A4" s="100" t="s">
        <v>56</v>
      </c>
      <c r="B4" s="22" t="s">
        <v>57</v>
      </c>
      <c r="C4" s="5">
        <v>3</v>
      </c>
      <c r="D4" s="5">
        <v>3</v>
      </c>
      <c r="E4" s="5">
        <v>2</v>
      </c>
      <c r="F4" s="5">
        <v>4</v>
      </c>
      <c r="G4" s="5">
        <v>5</v>
      </c>
      <c r="H4" s="5">
        <v>6</v>
      </c>
      <c r="I4" s="5">
        <v>9</v>
      </c>
    </row>
    <row r="5" spans="1:11" x14ac:dyDescent="0.25">
      <c r="A5" s="100"/>
      <c r="B5" s="24" t="s">
        <v>58</v>
      </c>
      <c r="C5" s="7">
        <v>91</v>
      </c>
      <c r="D5" s="7">
        <v>76</v>
      </c>
      <c r="E5" s="7">
        <v>72</v>
      </c>
      <c r="F5" s="7">
        <v>67</v>
      </c>
      <c r="G5" s="7">
        <v>70</v>
      </c>
      <c r="H5" s="7">
        <v>73</v>
      </c>
      <c r="I5" s="7">
        <v>90</v>
      </c>
    </row>
    <row r="6" spans="1:11" x14ac:dyDescent="0.25">
      <c r="A6" s="100"/>
      <c r="B6" s="22" t="s">
        <v>59</v>
      </c>
      <c r="C6" s="5">
        <v>102</v>
      </c>
      <c r="D6" s="5">
        <v>102</v>
      </c>
      <c r="E6" s="5">
        <v>108</v>
      </c>
      <c r="F6" s="5">
        <v>111</v>
      </c>
      <c r="G6" s="5">
        <v>119</v>
      </c>
      <c r="H6" s="5">
        <v>110</v>
      </c>
      <c r="I6" s="5">
        <v>111</v>
      </c>
    </row>
    <row r="7" spans="1:11" x14ac:dyDescent="0.25">
      <c r="A7" s="100"/>
      <c r="B7" s="24" t="s">
        <v>60</v>
      </c>
      <c r="C7" s="7">
        <v>126</v>
      </c>
      <c r="D7" s="7">
        <v>122</v>
      </c>
      <c r="E7" s="7">
        <v>114</v>
      </c>
      <c r="F7" s="7">
        <v>119</v>
      </c>
      <c r="G7" s="7">
        <v>126</v>
      </c>
      <c r="H7" s="7">
        <v>134</v>
      </c>
      <c r="I7" s="7">
        <v>144</v>
      </c>
    </row>
    <row r="8" spans="1:11" x14ac:dyDescent="0.25">
      <c r="A8" s="100"/>
      <c r="B8" s="22" t="s">
        <v>61</v>
      </c>
      <c r="C8" s="5">
        <v>102</v>
      </c>
      <c r="D8" s="5">
        <v>112</v>
      </c>
      <c r="E8" s="5">
        <v>128</v>
      </c>
      <c r="F8" s="5">
        <v>135</v>
      </c>
      <c r="G8" s="5">
        <v>138</v>
      </c>
      <c r="H8" s="5">
        <v>139</v>
      </c>
      <c r="I8" s="5">
        <v>139</v>
      </c>
    </row>
    <row r="9" spans="1:11" x14ac:dyDescent="0.25">
      <c r="A9" s="100"/>
      <c r="B9" s="24" t="s">
        <v>62</v>
      </c>
      <c r="C9" s="7">
        <v>24</v>
      </c>
      <c r="D9" s="7">
        <v>24</v>
      </c>
      <c r="E9" s="7">
        <v>26</v>
      </c>
      <c r="F9" s="7">
        <v>25</v>
      </c>
      <c r="G9" s="7">
        <v>30</v>
      </c>
      <c r="H9" s="7">
        <v>33</v>
      </c>
      <c r="I9" s="7">
        <v>46</v>
      </c>
    </row>
    <row r="10" spans="1:11" ht="15.75" thickBot="1" x14ac:dyDescent="0.3">
      <c r="A10" s="101"/>
      <c r="B10" s="91" t="s">
        <v>6</v>
      </c>
      <c r="C10" s="92">
        <v>448</v>
      </c>
      <c r="D10" s="92">
        <v>439</v>
      </c>
      <c r="E10" s="92">
        <v>450</v>
      </c>
      <c r="F10" s="92">
        <v>461</v>
      </c>
      <c r="G10" s="92">
        <v>488</v>
      </c>
      <c r="H10" s="92">
        <v>495</v>
      </c>
      <c r="I10" s="92">
        <v>539</v>
      </c>
      <c r="K10" s="56"/>
    </row>
    <row r="11" spans="1:11" x14ac:dyDescent="0.25">
      <c r="A11" s="102" t="s">
        <v>63</v>
      </c>
      <c r="B11" s="89" t="s">
        <v>57</v>
      </c>
      <c r="C11" s="90">
        <v>0</v>
      </c>
      <c r="D11" s="90">
        <v>0</v>
      </c>
      <c r="E11" s="90">
        <v>0</v>
      </c>
      <c r="F11" s="90">
        <v>1</v>
      </c>
      <c r="G11" s="90">
        <v>2</v>
      </c>
      <c r="H11" s="90">
        <v>2</v>
      </c>
      <c r="I11" s="90">
        <v>2</v>
      </c>
    </row>
    <row r="12" spans="1:11" x14ac:dyDescent="0.25">
      <c r="A12" s="100"/>
      <c r="B12" s="22" t="s">
        <v>58</v>
      </c>
      <c r="C12" s="5">
        <v>5</v>
      </c>
      <c r="D12" s="5">
        <v>5</v>
      </c>
      <c r="E12" s="5">
        <v>5</v>
      </c>
      <c r="F12" s="5">
        <v>4</v>
      </c>
      <c r="G12" s="5">
        <v>6</v>
      </c>
      <c r="H12" s="5">
        <v>6</v>
      </c>
      <c r="I12" s="5">
        <v>7</v>
      </c>
    </row>
    <row r="13" spans="1:11" x14ac:dyDescent="0.25">
      <c r="A13" s="100"/>
      <c r="B13" s="24" t="s">
        <v>59</v>
      </c>
      <c r="C13" s="7">
        <v>1</v>
      </c>
      <c r="D13" s="7">
        <v>1</v>
      </c>
      <c r="E13" s="7">
        <v>2</v>
      </c>
      <c r="F13" s="7">
        <v>3</v>
      </c>
      <c r="G13" s="7">
        <v>3</v>
      </c>
      <c r="H13" s="7">
        <v>2</v>
      </c>
      <c r="I13" s="7">
        <v>3</v>
      </c>
    </row>
    <row r="14" spans="1:11" x14ac:dyDescent="0.25">
      <c r="A14" s="100"/>
      <c r="B14" s="22" t="s">
        <v>60</v>
      </c>
      <c r="C14" s="5">
        <v>8</v>
      </c>
      <c r="D14" s="5">
        <v>8</v>
      </c>
      <c r="E14" s="5">
        <v>6</v>
      </c>
      <c r="F14" s="5">
        <v>7</v>
      </c>
      <c r="G14" s="5">
        <v>7</v>
      </c>
      <c r="H14" s="5">
        <v>10</v>
      </c>
      <c r="I14" s="5">
        <v>10</v>
      </c>
    </row>
    <row r="15" spans="1:11" x14ac:dyDescent="0.25">
      <c r="A15" s="100"/>
      <c r="B15" s="24" t="s">
        <v>61</v>
      </c>
      <c r="C15" s="7">
        <v>5</v>
      </c>
      <c r="D15" s="7">
        <v>5</v>
      </c>
      <c r="E15" s="7">
        <v>5</v>
      </c>
      <c r="F15" s="7">
        <v>6</v>
      </c>
      <c r="G15" s="7">
        <v>5</v>
      </c>
      <c r="H15" s="7">
        <v>4</v>
      </c>
      <c r="I15" s="7">
        <v>3</v>
      </c>
    </row>
    <row r="16" spans="1:11" x14ac:dyDescent="0.25">
      <c r="A16" s="100"/>
      <c r="B16" s="22" t="s">
        <v>62</v>
      </c>
      <c r="C16" s="5">
        <v>0</v>
      </c>
      <c r="D16" s="5">
        <v>0</v>
      </c>
      <c r="E16" s="5">
        <v>0</v>
      </c>
      <c r="F16" s="5">
        <v>0</v>
      </c>
      <c r="G16" s="5">
        <v>1</v>
      </c>
      <c r="H16" s="5">
        <v>1</v>
      </c>
      <c r="I16" s="5">
        <v>1</v>
      </c>
    </row>
    <row r="17" spans="1:9" x14ac:dyDescent="0.25">
      <c r="A17" s="100"/>
      <c r="B17" s="24" t="s">
        <v>64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</row>
    <row r="18" spans="1:9" ht="15.75" thickBot="1" x14ac:dyDescent="0.3">
      <c r="A18" s="101"/>
      <c r="B18" s="91" t="s">
        <v>6</v>
      </c>
      <c r="C18" s="92">
        <v>20</v>
      </c>
      <c r="D18" s="92">
        <v>19</v>
      </c>
      <c r="E18" s="92">
        <v>18</v>
      </c>
      <c r="F18" s="92">
        <v>21</v>
      </c>
      <c r="G18" s="92">
        <v>24</v>
      </c>
      <c r="H18" s="92">
        <v>25</v>
      </c>
      <c r="I18" s="92">
        <v>26</v>
      </c>
    </row>
    <row r="19" spans="1:9" x14ac:dyDescent="0.25">
      <c r="A19" s="102" t="s">
        <v>6</v>
      </c>
      <c r="B19" s="89" t="s">
        <v>57</v>
      </c>
      <c r="C19" s="90">
        <v>3</v>
      </c>
      <c r="D19" s="90">
        <v>3</v>
      </c>
      <c r="E19" s="90">
        <v>2</v>
      </c>
      <c r="F19" s="90">
        <v>5</v>
      </c>
      <c r="G19" s="90">
        <v>7</v>
      </c>
      <c r="H19" s="90">
        <v>8</v>
      </c>
      <c r="I19" s="90">
        <v>11</v>
      </c>
    </row>
    <row r="20" spans="1:9" x14ac:dyDescent="0.25">
      <c r="A20" s="100"/>
      <c r="B20" s="22" t="s">
        <v>58</v>
      </c>
      <c r="C20" s="5">
        <v>96</v>
      </c>
      <c r="D20" s="5">
        <v>81</v>
      </c>
      <c r="E20" s="5">
        <v>77</v>
      </c>
      <c r="F20" s="5">
        <v>71</v>
      </c>
      <c r="G20" s="5">
        <v>76</v>
      </c>
      <c r="H20" s="5">
        <v>79</v>
      </c>
      <c r="I20" s="5">
        <v>97</v>
      </c>
    </row>
    <row r="21" spans="1:9" x14ac:dyDescent="0.25">
      <c r="A21" s="100"/>
      <c r="B21" s="24" t="s">
        <v>59</v>
      </c>
      <c r="C21" s="7">
        <v>103</v>
      </c>
      <c r="D21" s="7">
        <v>103</v>
      </c>
      <c r="E21" s="7">
        <v>110</v>
      </c>
      <c r="F21" s="7">
        <v>114</v>
      </c>
      <c r="G21" s="7">
        <v>122</v>
      </c>
      <c r="H21" s="7">
        <v>112</v>
      </c>
      <c r="I21" s="7">
        <v>115</v>
      </c>
    </row>
    <row r="22" spans="1:9" x14ac:dyDescent="0.25">
      <c r="A22" s="100"/>
      <c r="B22" s="22" t="s">
        <v>60</v>
      </c>
      <c r="C22" s="5">
        <v>134</v>
      </c>
      <c r="D22" s="5">
        <v>130</v>
      </c>
      <c r="E22" s="5">
        <v>120</v>
      </c>
      <c r="F22" s="5">
        <v>126</v>
      </c>
      <c r="G22" s="5">
        <v>133</v>
      </c>
      <c r="H22" s="5">
        <v>144</v>
      </c>
      <c r="I22" s="5">
        <v>154</v>
      </c>
    </row>
    <row r="23" spans="1:9" x14ac:dyDescent="0.25">
      <c r="A23" s="100"/>
      <c r="B23" s="24" t="s">
        <v>61</v>
      </c>
      <c r="C23" s="7">
        <v>107</v>
      </c>
      <c r="D23" s="7">
        <v>117</v>
      </c>
      <c r="E23" s="7">
        <v>133</v>
      </c>
      <c r="F23" s="7">
        <v>141</v>
      </c>
      <c r="G23" s="7">
        <v>143</v>
      </c>
      <c r="H23" s="7">
        <v>143</v>
      </c>
      <c r="I23" s="7">
        <v>142</v>
      </c>
    </row>
    <row r="24" spans="1:9" x14ac:dyDescent="0.25">
      <c r="A24" s="100"/>
      <c r="B24" s="22" t="s">
        <v>62</v>
      </c>
      <c r="C24" s="5">
        <v>24</v>
      </c>
      <c r="D24" s="5">
        <v>24</v>
      </c>
      <c r="E24" s="5">
        <v>26</v>
      </c>
      <c r="F24" s="5">
        <v>25</v>
      </c>
      <c r="G24" s="5">
        <v>31</v>
      </c>
      <c r="H24" s="5">
        <v>34</v>
      </c>
      <c r="I24" s="5">
        <v>47</v>
      </c>
    </row>
    <row r="25" spans="1:9" x14ac:dyDescent="0.25">
      <c r="A25" s="100"/>
      <c r="B25" s="24" t="s">
        <v>64</v>
      </c>
      <c r="C25" s="7">
        <v>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</row>
    <row r="26" spans="1:9" x14ac:dyDescent="0.25">
      <c r="A26" s="100"/>
      <c r="B26" s="93" t="s">
        <v>6</v>
      </c>
      <c r="C26" s="94">
        <v>468</v>
      </c>
      <c r="D26" s="94">
        <v>458</v>
      </c>
      <c r="E26" s="94">
        <v>468</v>
      </c>
      <c r="F26" s="94">
        <v>482</v>
      </c>
      <c r="G26" s="94">
        <v>512</v>
      </c>
      <c r="H26" s="94">
        <v>520</v>
      </c>
      <c r="I26" s="94">
        <v>566</v>
      </c>
    </row>
    <row r="27" spans="1:9" x14ac:dyDescent="0.25">
      <c r="A27" s="16" t="s">
        <v>9</v>
      </c>
    </row>
    <row r="29" spans="1:9" x14ac:dyDescent="0.25">
      <c r="A29" s="88" t="str">
        <f>HYPERLINK("#'Contents'!A1", "Home")</f>
        <v>Home</v>
      </c>
    </row>
  </sheetData>
  <mergeCells count="3">
    <mergeCell ref="A4:A10"/>
    <mergeCell ref="A11:A18"/>
    <mergeCell ref="A19:A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E0F79-B0E7-4A72-9BEC-7559B2911BC2}">
  <dimension ref="A2:S31"/>
  <sheetViews>
    <sheetView workbookViewId="0"/>
  </sheetViews>
  <sheetFormatPr defaultRowHeight="15" x14ac:dyDescent="0.25"/>
  <cols>
    <col min="1" max="1" width="14.5703125" style="16" customWidth="1"/>
    <col min="2" max="9" width="9.140625" style="16"/>
    <col min="10" max="10" width="1.42578125" style="16" customWidth="1"/>
    <col min="11" max="13" width="9.140625" style="16"/>
    <col min="14" max="14" width="10.5703125" style="16" bestFit="1" customWidth="1"/>
    <col min="15" max="16384" width="9.140625" style="16"/>
  </cols>
  <sheetData>
    <row r="2" spans="1:19" x14ac:dyDescent="0.25">
      <c r="A2" s="17" t="s">
        <v>236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9" x14ac:dyDescent="0.25">
      <c r="A3" s="27" t="s">
        <v>65</v>
      </c>
      <c r="B3" s="28" t="s">
        <v>66</v>
      </c>
      <c r="C3" s="28" t="s">
        <v>67</v>
      </c>
      <c r="D3" s="28" t="s">
        <v>68</v>
      </c>
      <c r="E3" s="28" t="s">
        <v>69</v>
      </c>
      <c r="F3" s="28" t="s">
        <v>70</v>
      </c>
      <c r="G3" s="28" t="s">
        <v>71</v>
      </c>
      <c r="H3" s="28" t="s">
        <v>72</v>
      </c>
      <c r="I3" s="28" t="s">
        <v>6</v>
      </c>
      <c r="J3" s="31"/>
      <c r="N3" s="27" t="s">
        <v>65</v>
      </c>
      <c r="O3" s="28" t="s">
        <v>74</v>
      </c>
      <c r="P3" s="28" t="s">
        <v>75</v>
      </c>
      <c r="Q3" s="28" t="s">
        <v>6</v>
      </c>
      <c r="S3" s="17" t="s">
        <v>263</v>
      </c>
    </row>
    <row r="4" spans="1:19" x14ac:dyDescent="0.25">
      <c r="A4" s="29" t="s">
        <v>76</v>
      </c>
      <c r="B4" s="30">
        <v>2</v>
      </c>
      <c r="C4" s="30">
        <v>1</v>
      </c>
      <c r="D4" s="30">
        <v>1</v>
      </c>
      <c r="E4" s="30">
        <v>0</v>
      </c>
      <c r="F4" s="30">
        <v>2</v>
      </c>
      <c r="G4" s="30">
        <v>0</v>
      </c>
      <c r="H4" s="30">
        <v>0</v>
      </c>
      <c r="I4" s="30">
        <v>6</v>
      </c>
      <c r="J4" s="32"/>
      <c r="N4" s="29" t="s">
        <v>76</v>
      </c>
      <c r="O4" s="30">
        <v>6</v>
      </c>
      <c r="P4" s="30">
        <v>0</v>
      </c>
      <c r="Q4" s="30">
        <v>6</v>
      </c>
    </row>
    <row r="5" spans="1:19" x14ac:dyDescent="0.25">
      <c r="A5" s="29" t="s">
        <v>77</v>
      </c>
      <c r="B5" s="30">
        <v>1</v>
      </c>
      <c r="C5" s="30">
        <v>3</v>
      </c>
      <c r="D5" s="30">
        <v>1</v>
      </c>
      <c r="E5" s="30">
        <v>3</v>
      </c>
      <c r="F5" s="30">
        <v>1</v>
      </c>
      <c r="G5" s="30">
        <v>2</v>
      </c>
      <c r="H5" s="30">
        <v>1</v>
      </c>
      <c r="I5" s="30">
        <v>12</v>
      </c>
      <c r="J5" s="32"/>
      <c r="N5" s="29" t="s">
        <v>77</v>
      </c>
      <c r="O5" s="30">
        <v>9</v>
      </c>
      <c r="P5" s="30">
        <v>3</v>
      </c>
      <c r="Q5" s="30">
        <v>12</v>
      </c>
    </row>
    <row r="6" spans="1:19" x14ac:dyDescent="0.25">
      <c r="A6" s="29" t="s">
        <v>78</v>
      </c>
      <c r="B6" s="30">
        <v>2</v>
      </c>
      <c r="C6" s="30">
        <v>2</v>
      </c>
      <c r="D6" s="30">
        <v>2</v>
      </c>
      <c r="E6" s="30">
        <v>0</v>
      </c>
      <c r="F6" s="30">
        <v>4</v>
      </c>
      <c r="G6" s="30">
        <v>1</v>
      </c>
      <c r="H6" s="30">
        <v>1</v>
      </c>
      <c r="I6" s="30">
        <v>12</v>
      </c>
      <c r="J6" s="32"/>
      <c r="N6" s="29" t="s">
        <v>78</v>
      </c>
      <c r="O6" s="30">
        <v>10</v>
      </c>
      <c r="P6" s="30">
        <v>2</v>
      </c>
      <c r="Q6" s="30">
        <v>12</v>
      </c>
    </row>
    <row r="7" spans="1:19" x14ac:dyDescent="0.25">
      <c r="A7" s="29" t="s">
        <v>79</v>
      </c>
      <c r="B7" s="30">
        <v>3</v>
      </c>
      <c r="C7" s="30">
        <v>1</v>
      </c>
      <c r="D7" s="30">
        <v>3</v>
      </c>
      <c r="E7" s="30">
        <v>3</v>
      </c>
      <c r="F7" s="30">
        <v>1</v>
      </c>
      <c r="G7" s="30">
        <v>2</v>
      </c>
      <c r="H7" s="30">
        <v>2</v>
      </c>
      <c r="I7" s="30">
        <v>15</v>
      </c>
      <c r="J7" s="32"/>
      <c r="N7" s="29" t="s">
        <v>79</v>
      </c>
      <c r="O7" s="30">
        <v>11</v>
      </c>
      <c r="P7" s="30">
        <v>4</v>
      </c>
      <c r="Q7" s="30">
        <v>15</v>
      </c>
    </row>
    <row r="8" spans="1:19" x14ac:dyDescent="0.25">
      <c r="A8" s="29" t="s">
        <v>80</v>
      </c>
      <c r="B8" s="30">
        <v>1</v>
      </c>
      <c r="C8" s="30">
        <v>4</v>
      </c>
      <c r="D8" s="30">
        <v>3</v>
      </c>
      <c r="E8" s="30">
        <v>1</v>
      </c>
      <c r="F8" s="30">
        <v>2</v>
      </c>
      <c r="G8" s="30">
        <v>3</v>
      </c>
      <c r="H8" s="30">
        <v>5</v>
      </c>
      <c r="I8" s="30">
        <v>19</v>
      </c>
      <c r="J8" s="32"/>
      <c r="K8" s="16" t="s">
        <v>100</v>
      </c>
      <c r="N8" s="29" t="s">
        <v>80</v>
      </c>
      <c r="O8" s="30">
        <v>11</v>
      </c>
      <c r="P8" s="30">
        <v>8</v>
      </c>
      <c r="Q8" s="30">
        <v>19</v>
      </c>
    </row>
    <row r="9" spans="1:19" x14ac:dyDescent="0.25">
      <c r="A9" s="29" t="s">
        <v>81</v>
      </c>
      <c r="B9" s="30">
        <v>2</v>
      </c>
      <c r="C9" s="30">
        <v>5</v>
      </c>
      <c r="D9" s="30">
        <v>1</v>
      </c>
      <c r="E9" s="30">
        <v>4</v>
      </c>
      <c r="F9" s="30">
        <v>4</v>
      </c>
      <c r="G9" s="30">
        <v>8</v>
      </c>
      <c r="H9" s="30">
        <v>12</v>
      </c>
      <c r="I9" s="30">
        <v>36</v>
      </c>
      <c r="J9" s="32"/>
      <c r="K9" s="30">
        <v>0</v>
      </c>
      <c r="N9" s="29" t="s">
        <v>81</v>
      </c>
      <c r="O9" s="30">
        <v>16</v>
      </c>
      <c r="P9" s="30">
        <v>20</v>
      </c>
      <c r="Q9" s="30">
        <v>36</v>
      </c>
    </row>
    <row r="10" spans="1:19" x14ac:dyDescent="0.25">
      <c r="A10" s="29" t="s">
        <v>82</v>
      </c>
      <c r="B10" s="30">
        <v>6</v>
      </c>
      <c r="C10" s="30">
        <v>4</v>
      </c>
      <c r="D10" s="30">
        <v>3</v>
      </c>
      <c r="E10" s="30">
        <v>1</v>
      </c>
      <c r="F10" s="30">
        <v>8</v>
      </c>
      <c r="G10" s="30">
        <v>13</v>
      </c>
      <c r="H10" s="30">
        <v>12</v>
      </c>
      <c r="I10" s="30">
        <v>47</v>
      </c>
      <c r="J10" s="32"/>
      <c r="K10" s="33" t="s">
        <v>101</v>
      </c>
      <c r="N10" s="29" t="s">
        <v>82</v>
      </c>
      <c r="O10" s="30">
        <v>22</v>
      </c>
      <c r="P10" s="30">
        <v>25</v>
      </c>
      <c r="Q10" s="30">
        <v>47</v>
      </c>
    </row>
    <row r="11" spans="1:19" x14ac:dyDescent="0.25">
      <c r="A11" s="29" t="s">
        <v>83</v>
      </c>
      <c r="B11" s="30">
        <v>1</v>
      </c>
      <c r="C11" s="30">
        <v>2</v>
      </c>
      <c r="D11" s="30">
        <v>3</v>
      </c>
      <c r="E11" s="30">
        <v>4</v>
      </c>
      <c r="F11" s="30">
        <v>5</v>
      </c>
      <c r="G11" s="30">
        <v>7</v>
      </c>
      <c r="H11" s="30">
        <v>13</v>
      </c>
      <c r="I11" s="30">
        <v>35</v>
      </c>
      <c r="J11" s="32"/>
      <c r="K11" s="34" t="s">
        <v>102</v>
      </c>
      <c r="N11" s="29" t="s">
        <v>83</v>
      </c>
      <c r="O11" s="30">
        <v>15</v>
      </c>
      <c r="P11" s="30">
        <v>20</v>
      </c>
      <c r="Q11" s="30">
        <v>35</v>
      </c>
    </row>
    <row r="12" spans="1:19" x14ac:dyDescent="0.25">
      <c r="A12" s="29" t="s">
        <v>84</v>
      </c>
      <c r="B12" s="30">
        <v>5</v>
      </c>
      <c r="C12" s="30">
        <v>8</v>
      </c>
      <c r="D12" s="30">
        <v>10</v>
      </c>
      <c r="E12" s="30">
        <v>5</v>
      </c>
      <c r="F12" s="30">
        <v>10</v>
      </c>
      <c r="G12" s="30">
        <v>9</v>
      </c>
      <c r="H12" s="30">
        <v>8</v>
      </c>
      <c r="I12" s="30">
        <v>55</v>
      </c>
      <c r="J12" s="32"/>
      <c r="K12" s="35" t="s">
        <v>103</v>
      </c>
      <c r="N12" s="29" t="s">
        <v>84</v>
      </c>
      <c r="O12" s="30">
        <v>38</v>
      </c>
      <c r="P12" s="30">
        <v>17</v>
      </c>
      <c r="Q12" s="30">
        <v>55</v>
      </c>
    </row>
    <row r="13" spans="1:19" x14ac:dyDescent="0.25">
      <c r="A13" s="29" t="s">
        <v>85</v>
      </c>
      <c r="B13" s="30">
        <v>6</v>
      </c>
      <c r="C13" s="30">
        <v>8</v>
      </c>
      <c r="D13" s="30">
        <v>5</v>
      </c>
      <c r="E13" s="30">
        <v>5</v>
      </c>
      <c r="F13" s="30">
        <v>10</v>
      </c>
      <c r="G13" s="30">
        <v>15</v>
      </c>
      <c r="H13" s="30">
        <v>7</v>
      </c>
      <c r="I13" s="30">
        <v>56</v>
      </c>
      <c r="J13" s="32"/>
      <c r="K13" s="36" t="s">
        <v>104</v>
      </c>
      <c r="N13" s="29" t="s">
        <v>85</v>
      </c>
      <c r="O13" s="30">
        <v>34</v>
      </c>
      <c r="P13" s="30">
        <v>22</v>
      </c>
      <c r="Q13" s="30">
        <v>56</v>
      </c>
    </row>
    <row r="14" spans="1:19" x14ac:dyDescent="0.25">
      <c r="A14" s="29" t="s">
        <v>86</v>
      </c>
      <c r="B14" s="30">
        <v>2</v>
      </c>
      <c r="C14" s="30">
        <v>9</v>
      </c>
      <c r="D14" s="30">
        <v>9</v>
      </c>
      <c r="E14" s="30">
        <v>6</v>
      </c>
      <c r="F14" s="30">
        <v>7</v>
      </c>
      <c r="G14" s="30">
        <v>16</v>
      </c>
      <c r="H14" s="30">
        <v>13</v>
      </c>
      <c r="I14" s="30">
        <v>62</v>
      </c>
      <c r="J14" s="32"/>
      <c r="N14" s="29" t="s">
        <v>86</v>
      </c>
      <c r="O14" s="30">
        <v>33</v>
      </c>
      <c r="P14" s="30">
        <v>29</v>
      </c>
      <c r="Q14" s="30">
        <v>62</v>
      </c>
    </row>
    <row r="15" spans="1:19" x14ac:dyDescent="0.25">
      <c r="A15" s="29" t="s">
        <v>87</v>
      </c>
      <c r="B15" s="30">
        <v>10</v>
      </c>
      <c r="C15" s="30">
        <v>7</v>
      </c>
      <c r="D15" s="30">
        <v>13</v>
      </c>
      <c r="E15" s="30">
        <v>4</v>
      </c>
      <c r="F15" s="30">
        <v>7</v>
      </c>
      <c r="G15" s="30">
        <v>11</v>
      </c>
      <c r="H15" s="30">
        <v>8</v>
      </c>
      <c r="I15" s="30">
        <v>60</v>
      </c>
      <c r="J15" s="32"/>
      <c r="N15" s="29" t="s">
        <v>87</v>
      </c>
      <c r="O15" s="30">
        <v>41</v>
      </c>
      <c r="P15" s="30">
        <v>19</v>
      </c>
      <c r="Q15" s="30">
        <v>60</v>
      </c>
    </row>
    <row r="16" spans="1:19" x14ac:dyDescent="0.25">
      <c r="A16" s="29" t="s">
        <v>88</v>
      </c>
      <c r="B16" s="30">
        <v>4</v>
      </c>
      <c r="C16" s="30">
        <v>8</v>
      </c>
      <c r="D16" s="30">
        <v>9</v>
      </c>
      <c r="E16" s="30">
        <v>5</v>
      </c>
      <c r="F16" s="30">
        <v>6</v>
      </c>
      <c r="G16" s="30">
        <v>7</v>
      </c>
      <c r="H16" s="30">
        <v>3</v>
      </c>
      <c r="I16" s="30">
        <v>42</v>
      </c>
      <c r="J16" s="32"/>
      <c r="N16" s="29" t="s">
        <v>88</v>
      </c>
      <c r="O16" s="30">
        <v>32</v>
      </c>
      <c r="P16" s="30">
        <v>10</v>
      </c>
      <c r="Q16" s="30">
        <v>42</v>
      </c>
    </row>
    <row r="17" spans="1:17" x14ac:dyDescent="0.25">
      <c r="A17" s="29" t="s">
        <v>89</v>
      </c>
      <c r="B17" s="30">
        <v>6</v>
      </c>
      <c r="C17" s="30">
        <v>6</v>
      </c>
      <c r="D17" s="30">
        <v>6</v>
      </c>
      <c r="E17" s="30">
        <v>2</v>
      </c>
      <c r="F17" s="30">
        <v>4</v>
      </c>
      <c r="G17" s="30">
        <v>4</v>
      </c>
      <c r="H17" s="30">
        <v>1</v>
      </c>
      <c r="I17" s="30">
        <v>29</v>
      </c>
      <c r="J17" s="32"/>
      <c r="N17" s="29" t="s">
        <v>89</v>
      </c>
      <c r="O17" s="30">
        <v>24</v>
      </c>
      <c r="P17" s="30">
        <v>5</v>
      </c>
      <c r="Q17" s="30">
        <v>29</v>
      </c>
    </row>
    <row r="18" spans="1:17" x14ac:dyDescent="0.25">
      <c r="A18" s="29" t="s">
        <v>90</v>
      </c>
      <c r="B18" s="30">
        <v>4</v>
      </c>
      <c r="C18" s="30">
        <v>4</v>
      </c>
      <c r="D18" s="30">
        <v>6</v>
      </c>
      <c r="E18" s="30">
        <v>3</v>
      </c>
      <c r="F18" s="30">
        <v>6</v>
      </c>
      <c r="G18" s="30">
        <v>3</v>
      </c>
      <c r="H18" s="30">
        <v>2</v>
      </c>
      <c r="I18" s="30">
        <v>28</v>
      </c>
      <c r="J18" s="32"/>
      <c r="N18" s="29" t="s">
        <v>90</v>
      </c>
      <c r="O18" s="30">
        <v>23</v>
      </c>
      <c r="P18" s="30">
        <v>5</v>
      </c>
      <c r="Q18" s="30">
        <v>28</v>
      </c>
    </row>
    <row r="19" spans="1:17" x14ac:dyDescent="0.25">
      <c r="A19" s="29" t="s">
        <v>91</v>
      </c>
      <c r="B19" s="30">
        <v>3</v>
      </c>
      <c r="C19" s="30">
        <v>5</v>
      </c>
      <c r="D19" s="30">
        <v>2</v>
      </c>
      <c r="E19" s="30">
        <v>1</v>
      </c>
      <c r="F19" s="30">
        <v>5</v>
      </c>
      <c r="G19" s="30">
        <v>1</v>
      </c>
      <c r="H19" s="30">
        <v>2</v>
      </c>
      <c r="I19" s="30">
        <v>19</v>
      </c>
      <c r="J19" s="32"/>
      <c r="N19" s="29" t="s">
        <v>91</v>
      </c>
      <c r="O19" s="30">
        <v>16</v>
      </c>
      <c r="P19" s="30">
        <v>3</v>
      </c>
      <c r="Q19" s="30">
        <v>19</v>
      </c>
    </row>
    <row r="20" spans="1:17" x14ac:dyDescent="0.25">
      <c r="A20" s="29" t="s">
        <v>92</v>
      </c>
      <c r="B20" s="30">
        <v>1</v>
      </c>
      <c r="C20" s="30">
        <v>1</v>
      </c>
      <c r="D20" s="30">
        <v>2</v>
      </c>
      <c r="E20" s="30">
        <v>2</v>
      </c>
      <c r="F20" s="30">
        <v>5</v>
      </c>
      <c r="G20" s="30">
        <v>3</v>
      </c>
      <c r="H20" s="30">
        <v>1</v>
      </c>
      <c r="I20" s="30">
        <v>15</v>
      </c>
      <c r="J20" s="32"/>
      <c r="N20" s="29" t="s">
        <v>92</v>
      </c>
      <c r="O20" s="30">
        <v>11</v>
      </c>
      <c r="P20" s="30">
        <v>4</v>
      </c>
      <c r="Q20" s="30">
        <v>15</v>
      </c>
    </row>
    <row r="21" spans="1:17" x14ac:dyDescent="0.25">
      <c r="A21" s="29" t="s">
        <v>93</v>
      </c>
      <c r="B21" s="30">
        <v>1</v>
      </c>
      <c r="C21" s="30">
        <v>0</v>
      </c>
      <c r="D21" s="30">
        <v>1</v>
      </c>
      <c r="E21" s="30">
        <v>2</v>
      </c>
      <c r="F21" s="30">
        <v>0</v>
      </c>
      <c r="G21" s="30">
        <v>1</v>
      </c>
      <c r="H21" s="30">
        <v>0</v>
      </c>
      <c r="I21" s="30">
        <v>5</v>
      </c>
      <c r="J21" s="32"/>
      <c r="N21" s="29" t="s">
        <v>93</v>
      </c>
      <c r="O21" s="30">
        <v>4</v>
      </c>
      <c r="P21" s="30">
        <v>1</v>
      </c>
      <c r="Q21" s="30">
        <v>5</v>
      </c>
    </row>
    <row r="22" spans="1:17" x14ac:dyDescent="0.25">
      <c r="A22" s="29" t="s">
        <v>94</v>
      </c>
      <c r="B22" s="30">
        <v>0</v>
      </c>
      <c r="C22" s="30">
        <v>1</v>
      </c>
      <c r="D22" s="30">
        <v>0</v>
      </c>
      <c r="E22" s="30">
        <v>0</v>
      </c>
      <c r="F22" s="30">
        <v>0</v>
      </c>
      <c r="G22" s="30">
        <v>0</v>
      </c>
      <c r="H22" s="30">
        <v>1</v>
      </c>
      <c r="I22" s="30">
        <v>2</v>
      </c>
      <c r="J22" s="32"/>
      <c r="N22" s="29" t="s">
        <v>94</v>
      </c>
      <c r="O22" s="30">
        <v>1</v>
      </c>
      <c r="P22" s="30">
        <v>1</v>
      </c>
      <c r="Q22" s="30">
        <v>2</v>
      </c>
    </row>
    <row r="23" spans="1:17" x14ac:dyDescent="0.25">
      <c r="A23" s="29" t="s">
        <v>95</v>
      </c>
      <c r="B23" s="30">
        <v>0</v>
      </c>
      <c r="C23" s="30">
        <v>0</v>
      </c>
      <c r="D23" s="30">
        <v>1</v>
      </c>
      <c r="E23" s="30">
        <v>0</v>
      </c>
      <c r="F23" s="30">
        <v>0</v>
      </c>
      <c r="G23" s="30">
        <v>0</v>
      </c>
      <c r="H23" s="30">
        <v>2</v>
      </c>
      <c r="I23" s="30">
        <v>3</v>
      </c>
      <c r="J23" s="32"/>
      <c r="N23" s="29" t="s">
        <v>95</v>
      </c>
      <c r="O23" s="30">
        <v>1</v>
      </c>
      <c r="P23" s="30">
        <v>2</v>
      </c>
      <c r="Q23" s="30">
        <v>3</v>
      </c>
    </row>
    <row r="24" spans="1:17" x14ac:dyDescent="0.25">
      <c r="A24" s="29" t="s">
        <v>96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1</v>
      </c>
      <c r="I24" s="30">
        <v>1</v>
      </c>
      <c r="J24" s="32"/>
      <c r="N24" s="29" t="s">
        <v>96</v>
      </c>
      <c r="O24" s="30">
        <v>0</v>
      </c>
      <c r="P24" s="30">
        <v>1</v>
      </c>
      <c r="Q24" s="30">
        <v>1</v>
      </c>
    </row>
    <row r="25" spans="1:17" x14ac:dyDescent="0.25">
      <c r="A25" s="29" t="s">
        <v>97</v>
      </c>
      <c r="B25" s="30">
        <v>0</v>
      </c>
      <c r="C25" s="30">
        <v>1</v>
      </c>
      <c r="D25" s="30">
        <v>0</v>
      </c>
      <c r="E25" s="30">
        <v>1</v>
      </c>
      <c r="F25" s="30">
        <v>0</v>
      </c>
      <c r="G25" s="30">
        <v>0</v>
      </c>
      <c r="H25" s="30">
        <v>0</v>
      </c>
      <c r="I25" s="30">
        <v>2</v>
      </c>
      <c r="J25" s="32"/>
      <c r="N25" s="29" t="s">
        <v>97</v>
      </c>
      <c r="O25" s="30">
        <v>2</v>
      </c>
      <c r="P25" s="30">
        <v>0</v>
      </c>
      <c r="Q25" s="30">
        <v>2</v>
      </c>
    </row>
    <row r="26" spans="1:17" x14ac:dyDescent="0.25">
      <c r="A26" s="29" t="s">
        <v>98</v>
      </c>
      <c r="B26" s="30">
        <v>0</v>
      </c>
      <c r="C26" s="30">
        <v>0</v>
      </c>
      <c r="D26" s="30">
        <v>0</v>
      </c>
      <c r="E26" s="30">
        <v>1</v>
      </c>
      <c r="F26" s="30">
        <v>0</v>
      </c>
      <c r="G26" s="30">
        <v>1</v>
      </c>
      <c r="H26" s="30">
        <v>0</v>
      </c>
      <c r="I26" s="30">
        <v>2</v>
      </c>
      <c r="J26" s="32"/>
      <c r="N26" s="29" t="s">
        <v>98</v>
      </c>
      <c r="O26" s="30">
        <v>1</v>
      </c>
      <c r="P26" s="30">
        <v>1</v>
      </c>
      <c r="Q26" s="30">
        <v>2</v>
      </c>
    </row>
    <row r="27" spans="1:17" x14ac:dyDescent="0.25">
      <c r="A27" s="29" t="s">
        <v>99</v>
      </c>
      <c r="B27" s="30">
        <v>1</v>
      </c>
      <c r="C27" s="30">
        <v>0</v>
      </c>
      <c r="D27" s="30">
        <v>0</v>
      </c>
      <c r="E27" s="30">
        <v>1</v>
      </c>
      <c r="F27" s="30">
        <v>1</v>
      </c>
      <c r="G27" s="30">
        <v>0</v>
      </c>
      <c r="H27" s="30">
        <v>0</v>
      </c>
      <c r="I27" s="30">
        <v>3</v>
      </c>
      <c r="J27" s="32"/>
      <c r="N27" s="29" t="s">
        <v>99</v>
      </c>
      <c r="O27" s="30">
        <v>3</v>
      </c>
      <c r="P27" s="30">
        <v>0</v>
      </c>
      <c r="Q27" s="30">
        <v>3</v>
      </c>
    </row>
    <row r="28" spans="1:17" x14ac:dyDescent="0.25">
      <c r="A28" s="27" t="s">
        <v>6</v>
      </c>
      <c r="B28" s="28">
        <v>61</v>
      </c>
      <c r="C28" s="28">
        <v>80</v>
      </c>
      <c r="D28" s="28">
        <v>81</v>
      </c>
      <c r="E28" s="28">
        <v>54</v>
      </c>
      <c r="F28" s="28">
        <v>88</v>
      </c>
      <c r="G28" s="28">
        <v>107</v>
      </c>
      <c r="H28" s="28">
        <v>95</v>
      </c>
      <c r="I28" s="28">
        <v>566</v>
      </c>
      <c r="J28" s="31"/>
      <c r="N28" s="27" t="s">
        <v>6</v>
      </c>
      <c r="O28" s="28">
        <v>364</v>
      </c>
      <c r="P28" s="28">
        <v>202</v>
      </c>
      <c r="Q28" s="28">
        <v>566</v>
      </c>
    </row>
    <row r="29" spans="1:17" x14ac:dyDescent="0.25">
      <c r="A29" s="16" t="s">
        <v>9</v>
      </c>
    </row>
    <row r="31" spans="1:17" x14ac:dyDescent="0.25">
      <c r="A31" s="88" t="str">
        <f>HYPERLINK("#'Contents'!A1", "Home")</f>
        <v>Home</v>
      </c>
    </row>
  </sheetData>
  <conditionalFormatting sqref="B4:H27">
    <cfRule type="cellIs" dxfId="3" priority="1" operator="greaterThanOrEqual">
      <formula>10</formula>
    </cfRule>
    <cfRule type="cellIs" dxfId="2" priority="2" operator="between">
      <formula>7</formula>
      <formula>9</formula>
    </cfRule>
    <cfRule type="cellIs" dxfId="1" priority="3" operator="between">
      <formula>3</formula>
      <formula>6</formula>
    </cfRule>
    <cfRule type="cellIs" dxfId="0" priority="4" operator="between">
      <formula>1</formula>
      <formula>2</formula>
    </cfRule>
    <cfRule type="cellIs" priority="5" operator="equal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7ABFB-E31D-4B1D-94FD-FD7B2FF51D74}">
  <dimension ref="A3:G20"/>
  <sheetViews>
    <sheetView workbookViewId="0"/>
  </sheetViews>
  <sheetFormatPr defaultRowHeight="15" x14ac:dyDescent="0.25"/>
  <cols>
    <col min="1" max="1" width="11.42578125" style="16" customWidth="1"/>
    <col min="2" max="16384" width="9.140625" style="16"/>
  </cols>
  <sheetData>
    <row r="3" spans="1:7" x14ac:dyDescent="0.25">
      <c r="A3" s="17" t="s">
        <v>105</v>
      </c>
    </row>
    <row r="4" spans="1:7" x14ac:dyDescent="0.25">
      <c r="A4" s="20" t="s">
        <v>118</v>
      </c>
      <c r="B4" s="21">
        <v>2020</v>
      </c>
      <c r="C4" s="21">
        <v>2021</v>
      </c>
      <c r="D4" s="21">
        <v>2022</v>
      </c>
      <c r="E4" s="21">
        <v>2023</v>
      </c>
      <c r="F4" s="21">
        <v>2024</v>
      </c>
      <c r="G4" s="21" t="s">
        <v>73</v>
      </c>
    </row>
    <row r="5" spans="1:7" x14ac:dyDescent="0.25">
      <c r="A5" s="22" t="s">
        <v>106</v>
      </c>
      <c r="B5" s="5">
        <v>4</v>
      </c>
      <c r="C5" s="5">
        <v>3</v>
      </c>
      <c r="D5" s="5">
        <v>9</v>
      </c>
      <c r="E5" s="5">
        <v>5</v>
      </c>
      <c r="F5" s="5">
        <v>6</v>
      </c>
      <c r="G5" s="5">
        <v>27</v>
      </c>
    </row>
    <row r="6" spans="1:7" x14ac:dyDescent="0.25">
      <c r="A6" s="24" t="s">
        <v>107</v>
      </c>
      <c r="B6" s="7">
        <v>3</v>
      </c>
      <c r="C6" s="7">
        <v>8</v>
      </c>
      <c r="D6" s="7">
        <v>0</v>
      </c>
      <c r="E6" s="7">
        <v>10</v>
      </c>
      <c r="F6" s="7">
        <v>7</v>
      </c>
      <c r="G6" s="7">
        <v>28</v>
      </c>
    </row>
    <row r="7" spans="1:7" x14ac:dyDescent="0.25">
      <c r="A7" s="22" t="s">
        <v>108</v>
      </c>
      <c r="B7" s="5">
        <v>7</v>
      </c>
      <c r="C7" s="5">
        <v>6</v>
      </c>
      <c r="D7" s="5">
        <v>10</v>
      </c>
      <c r="E7" s="5">
        <v>2</v>
      </c>
      <c r="F7" s="5">
        <v>3</v>
      </c>
      <c r="G7" s="5">
        <v>28</v>
      </c>
    </row>
    <row r="8" spans="1:7" x14ac:dyDescent="0.25">
      <c r="A8" s="24" t="s">
        <v>109</v>
      </c>
      <c r="B8" s="7">
        <v>9</v>
      </c>
      <c r="C8" s="7">
        <v>13</v>
      </c>
      <c r="D8" s="7">
        <v>11</v>
      </c>
      <c r="E8" s="7">
        <v>9</v>
      </c>
      <c r="F8" s="7">
        <v>10</v>
      </c>
      <c r="G8" s="7">
        <v>52</v>
      </c>
    </row>
    <row r="9" spans="1:7" x14ac:dyDescent="0.25">
      <c r="A9" s="22" t="s">
        <v>110</v>
      </c>
      <c r="B9" s="5">
        <v>8</v>
      </c>
      <c r="C9" s="5">
        <v>11</v>
      </c>
      <c r="D9" s="5">
        <v>12</v>
      </c>
      <c r="E9" s="5">
        <v>20</v>
      </c>
      <c r="F9" s="5">
        <v>20</v>
      </c>
      <c r="G9" s="5">
        <v>71</v>
      </c>
    </row>
    <row r="10" spans="1:7" x14ac:dyDescent="0.25">
      <c r="A10" s="24" t="s">
        <v>111</v>
      </c>
      <c r="B10" s="7">
        <v>5</v>
      </c>
      <c r="C10" s="7">
        <v>13</v>
      </c>
      <c r="D10" s="7">
        <v>17</v>
      </c>
      <c r="E10" s="7">
        <v>11</v>
      </c>
      <c r="F10" s="7">
        <v>19</v>
      </c>
      <c r="G10" s="7">
        <v>65</v>
      </c>
    </row>
    <row r="11" spans="1:7" x14ac:dyDescent="0.25">
      <c r="A11" s="22" t="s">
        <v>112</v>
      </c>
      <c r="B11" s="5">
        <v>12</v>
      </c>
      <c r="C11" s="5">
        <v>11</v>
      </c>
      <c r="D11" s="5">
        <v>13</v>
      </c>
      <c r="E11" s="5">
        <v>8</v>
      </c>
      <c r="F11" s="5">
        <v>13</v>
      </c>
      <c r="G11" s="5">
        <v>57</v>
      </c>
    </row>
    <row r="12" spans="1:7" x14ac:dyDescent="0.25">
      <c r="A12" s="24" t="s">
        <v>113</v>
      </c>
      <c r="B12" s="7">
        <v>13</v>
      </c>
      <c r="C12" s="7">
        <v>14</v>
      </c>
      <c r="D12" s="7">
        <v>17</v>
      </c>
      <c r="E12" s="7">
        <v>14</v>
      </c>
      <c r="F12" s="7">
        <v>19</v>
      </c>
      <c r="G12" s="7">
        <v>77</v>
      </c>
    </row>
    <row r="13" spans="1:7" x14ac:dyDescent="0.25">
      <c r="A13" s="22" t="s">
        <v>114</v>
      </c>
      <c r="B13" s="5">
        <v>16</v>
      </c>
      <c r="C13" s="5">
        <v>5</v>
      </c>
      <c r="D13" s="5">
        <v>11</v>
      </c>
      <c r="E13" s="5">
        <v>16</v>
      </c>
      <c r="F13" s="5">
        <v>15</v>
      </c>
      <c r="G13" s="5">
        <v>63</v>
      </c>
    </row>
    <row r="14" spans="1:7" x14ac:dyDescent="0.25">
      <c r="A14" s="24" t="s">
        <v>115</v>
      </c>
      <c r="B14" s="7">
        <v>8</v>
      </c>
      <c r="C14" s="7">
        <v>11</v>
      </c>
      <c r="D14" s="7">
        <v>9</v>
      </c>
      <c r="E14" s="7">
        <v>8</v>
      </c>
      <c r="F14" s="7">
        <v>6</v>
      </c>
      <c r="G14" s="7">
        <v>42</v>
      </c>
    </row>
    <row r="15" spans="1:7" x14ac:dyDescent="0.25">
      <c r="A15" s="22" t="s">
        <v>116</v>
      </c>
      <c r="B15" s="5">
        <v>3</v>
      </c>
      <c r="C15" s="5">
        <v>7</v>
      </c>
      <c r="D15" s="5">
        <v>5</v>
      </c>
      <c r="E15" s="5">
        <v>5</v>
      </c>
      <c r="F15" s="5">
        <v>11</v>
      </c>
      <c r="G15" s="5">
        <v>31</v>
      </c>
    </row>
    <row r="16" spans="1:7" x14ac:dyDescent="0.25">
      <c r="A16" s="24" t="s">
        <v>117</v>
      </c>
      <c r="B16" s="7">
        <v>4</v>
      </c>
      <c r="C16" s="7">
        <v>4</v>
      </c>
      <c r="D16" s="7">
        <v>5</v>
      </c>
      <c r="E16" s="7">
        <v>8</v>
      </c>
      <c r="F16" s="7">
        <v>4</v>
      </c>
      <c r="G16" s="7">
        <v>25</v>
      </c>
    </row>
    <row r="17" spans="1:7" x14ac:dyDescent="0.25">
      <c r="A17" s="20" t="s">
        <v>6</v>
      </c>
      <c r="B17" s="21">
        <v>92</v>
      </c>
      <c r="C17" s="21">
        <v>106</v>
      </c>
      <c r="D17" s="21">
        <v>119</v>
      </c>
      <c r="E17" s="21">
        <v>116</v>
      </c>
      <c r="F17" s="21">
        <v>133</v>
      </c>
      <c r="G17" s="21">
        <v>566</v>
      </c>
    </row>
    <row r="18" spans="1:7" x14ac:dyDescent="0.25">
      <c r="A18" s="16" t="s">
        <v>9</v>
      </c>
    </row>
    <row r="20" spans="1:7" x14ac:dyDescent="0.25">
      <c r="A20" s="88" t="str">
        <f>HYPERLINK("#'Contents'!A1", "Home")</f>
        <v>Home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9397-3800-49C6-B834-5183945478B2}">
  <dimension ref="A2:D36"/>
  <sheetViews>
    <sheetView workbookViewId="0"/>
  </sheetViews>
  <sheetFormatPr defaultRowHeight="15" x14ac:dyDescent="0.25"/>
  <cols>
    <col min="1" max="1" width="47.42578125" style="16" customWidth="1"/>
    <col min="2" max="2" width="16.140625" style="16" customWidth="1"/>
    <col min="3" max="3" width="13.85546875" style="16" customWidth="1"/>
    <col min="4" max="4" width="11.28515625" style="16" customWidth="1"/>
    <col min="5" max="16384" width="9.140625" style="16"/>
  </cols>
  <sheetData>
    <row r="2" spans="1:4" x14ac:dyDescent="0.25">
      <c r="A2" s="17" t="s">
        <v>119</v>
      </c>
    </row>
    <row r="3" spans="1:4" ht="30" customHeight="1" x14ac:dyDescent="0.25">
      <c r="A3" s="20" t="s">
        <v>146</v>
      </c>
      <c r="B3" s="3" t="s">
        <v>143</v>
      </c>
      <c r="C3" s="3" t="s">
        <v>144</v>
      </c>
      <c r="D3" s="3" t="s">
        <v>145</v>
      </c>
    </row>
    <row r="4" spans="1:4" x14ac:dyDescent="0.25">
      <c r="A4" s="22" t="s">
        <v>120</v>
      </c>
      <c r="B4" s="5">
        <v>10</v>
      </c>
      <c r="C4" s="5">
        <v>67</v>
      </c>
      <c r="D4" s="5">
        <v>77</v>
      </c>
    </row>
    <row r="5" spans="1:4" x14ac:dyDescent="0.25">
      <c r="A5" s="24" t="s">
        <v>122</v>
      </c>
      <c r="B5" s="7">
        <v>10</v>
      </c>
      <c r="C5" s="7">
        <v>54</v>
      </c>
      <c r="D5" s="7">
        <v>64</v>
      </c>
    </row>
    <row r="6" spans="1:4" x14ac:dyDescent="0.25">
      <c r="A6" s="22" t="s">
        <v>121</v>
      </c>
      <c r="B6" s="5">
        <v>55</v>
      </c>
      <c r="C6" s="5">
        <v>8</v>
      </c>
      <c r="D6" s="5">
        <v>63</v>
      </c>
    </row>
    <row r="7" spans="1:4" x14ac:dyDescent="0.25">
      <c r="A7" s="24" t="s">
        <v>123</v>
      </c>
      <c r="B7" s="7">
        <v>37</v>
      </c>
      <c r="C7" s="7">
        <v>6</v>
      </c>
      <c r="D7" s="7">
        <v>43</v>
      </c>
    </row>
    <row r="8" spans="1:4" x14ac:dyDescent="0.25">
      <c r="A8" s="22" t="s">
        <v>124</v>
      </c>
      <c r="B8" s="5">
        <v>10</v>
      </c>
      <c r="C8" s="5">
        <v>26</v>
      </c>
      <c r="D8" s="5">
        <v>36</v>
      </c>
    </row>
    <row r="9" spans="1:4" x14ac:dyDescent="0.25">
      <c r="A9" s="24" t="s">
        <v>125</v>
      </c>
      <c r="B9" s="7">
        <v>4</v>
      </c>
      <c r="C9" s="7">
        <v>26</v>
      </c>
      <c r="D9" s="7">
        <v>30</v>
      </c>
    </row>
    <row r="10" spans="1:4" x14ac:dyDescent="0.25">
      <c r="A10" s="22" t="s">
        <v>199</v>
      </c>
      <c r="B10" s="5">
        <v>23</v>
      </c>
      <c r="C10" s="5">
        <v>6</v>
      </c>
      <c r="D10" s="5">
        <v>29</v>
      </c>
    </row>
    <row r="11" spans="1:4" x14ac:dyDescent="0.25">
      <c r="A11" s="24" t="s">
        <v>159</v>
      </c>
      <c r="B11" s="7">
        <v>1</v>
      </c>
      <c r="C11" s="7">
        <v>20</v>
      </c>
      <c r="D11" s="7">
        <v>21</v>
      </c>
    </row>
    <row r="12" spans="1:4" x14ac:dyDescent="0.25">
      <c r="A12" s="22" t="s">
        <v>126</v>
      </c>
      <c r="B12" s="5">
        <v>14</v>
      </c>
      <c r="C12" s="5">
        <v>6</v>
      </c>
      <c r="D12" s="5">
        <v>20</v>
      </c>
    </row>
    <row r="13" spans="1:4" x14ac:dyDescent="0.25">
      <c r="A13" s="24" t="s">
        <v>128</v>
      </c>
      <c r="B13" s="7">
        <v>3</v>
      </c>
      <c r="C13" s="7">
        <v>14</v>
      </c>
      <c r="D13" s="7">
        <v>17</v>
      </c>
    </row>
    <row r="14" spans="1:4" x14ac:dyDescent="0.25">
      <c r="A14" s="22" t="s">
        <v>130</v>
      </c>
      <c r="B14" s="5">
        <v>102</v>
      </c>
      <c r="C14" s="5">
        <v>64</v>
      </c>
      <c r="D14" s="5">
        <v>166</v>
      </c>
    </row>
    <row r="15" spans="1:4" x14ac:dyDescent="0.25">
      <c r="A15" s="20" t="s">
        <v>6</v>
      </c>
      <c r="B15" s="21">
        <v>269</v>
      </c>
      <c r="C15" s="21">
        <v>297</v>
      </c>
      <c r="D15" s="21">
        <v>566</v>
      </c>
    </row>
    <row r="16" spans="1:4" x14ac:dyDescent="0.25">
      <c r="A16" s="16" t="s">
        <v>9</v>
      </c>
      <c r="B16" s="56"/>
      <c r="C16" s="56"/>
    </row>
    <row r="18" spans="1:4" x14ac:dyDescent="0.25">
      <c r="A18" s="88" t="str">
        <f>HYPERLINK("#'Contents'!A1", "Home")</f>
        <v>Home</v>
      </c>
    </row>
    <row r="20" spans="1:4" x14ac:dyDescent="0.25">
      <c r="A20" s="17" t="s">
        <v>131</v>
      </c>
    </row>
    <row r="21" spans="1:4" ht="30" x14ac:dyDescent="0.25">
      <c r="A21" s="18" t="s">
        <v>146</v>
      </c>
      <c r="B21" s="1" t="s">
        <v>143</v>
      </c>
      <c r="C21" s="1" t="s">
        <v>144</v>
      </c>
      <c r="D21" s="1" t="s">
        <v>145</v>
      </c>
    </row>
    <row r="22" spans="1:4" x14ac:dyDescent="0.25">
      <c r="A22" s="22" t="s">
        <v>132</v>
      </c>
      <c r="B22" s="5">
        <v>61</v>
      </c>
      <c r="C22" s="5">
        <v>193</v>
      </c>
      <c r="D22" s="5">
        <v>254</v>
      </c>
    </row>
    <row r="23" spans="1:4" x14ac:dyDescent="0.25">
      <c r="A23" s="24" t="s">
        <v>133</v>
      </c>
      <c r="B23" s="7">
        <v>133</v>
      </c>
      <c r="C23" s="7">
        <v>28</v>
      </c>
      <c r="D23" s="7">
        <v>161</v>
      </c>
    </row>
    <row r="24" spans="1:4" x14ac:dyDescent="0.25">
      <c r="A24" s="22" t="s">
        <v>137</v>
      </c>
      <c r="B24" s="5">
        <v>3</v>
      </c>
      <c r="C24" s="5">
        <v>30</v>
      </c>
      <c r="D24" s="5">
        <v>33</v>
      </c>
    </row>
    <row r="25" spans="1:4" x14ac:dyDescent="0.25">
      <c r="A25" s="24" t="s">
        <v>134</v>
      </c>
      <c r="B25" s="7">
        <v>4</v>
      </c>
      <c r="C25" s="7">
        <v>26</v>
      </c>
      <c r="D25" s="7">
        <v>30</v>
      </c>
    </row>
    <row r="26" spans="1:4" x14ac:dyDescent="0.25">
      <c r="A26" s="22" t="s">
        <v>136</v>
      </c>
      <c r="B26" s="5">
        <v>29</v>
      </c>
      <c r="C26" s="5">
        <v>0</v>
      </c>
      <c r="D26" s="5">
        <v>29</v>
      </c>
    </row>
    <row r="27" spans="1:4" x14ac:dyDescent="0.25">
      <c r="A27" s="24" t="s">
        <v>135</v>
      </c>
      <c r="B27" s="7">
        <v>3</v>
      </c>
      <c r="C27" s="7">
        <v>19</v>
      </c>
      <c r="D27" s="7">
        <v>22</v>
      </c>
    </row>
    <row r="28" spans="1:4" x14ac:dyDescent="0.25">
      <c r="A28" s="22" t="s">
        <v>140</v>
      </c>
      <c r="B28" s="5">
        <v>11</v>
      </c>
      <c r="C28" s="5">
        <v>0</v>
      </c>
      <c r="D28" s="5">
        <v>11</v>
      </c>
    </row>
    <row r="29" spans="1:4" x14ac:dyDescent="0.25">
      <c r="A29" s="24" t="s">
        <v>138</v>
      </c>
      <c r="B29" s="7">
        <v>11</v>
      </c>
      <c r="C29" s="7">
        <v>0</v>
      </c>
      <c r="D29" s="7">
        <v>11</v>
      </c>
    </row>
    <row r="30" spans="1:4" x14ac:dyDescent="0.25">
      <c r="A30" s="22" t="s">
        <v>141</v>
      </c>
      <c r="B30" s="5">
        <v>7</v>
      </c>
      <c r="C30" s="5">
        <v>1</v>
      </c>
      <c r="D30" s="5">
        <v>8</v>
      </c>
    </row>
    <row r="31" spans="1:4" x14ac:dyDescent="0.25">
      <c r="A31" s="24" t="s">
        <v>139</v>
      </c>
      <c r="B31" s="7">
        <v>5</v>
      </c>
      <c r="C31" s="7">
        <v>0</v>
      </c>
      <c r="D31" s="7">
        <v>5</v>
      </c>
    </row>
    <row r="32" spans="1:4" x14ac:dyDescent="0.25">
      <c r="A32" s="22" t="s">
        <v>142</v>
      </c>
      <c r="B32" s="5">
        <v>2</v>
      </c>
      <c r="C32" s="5">
        <v>0</v>
      </c>
      <c r="D32" s="5">
        <v>2</v>
      </c>
    </row>
    <row r="33" spans="1:4" x14ac:dyDescent="0.25">
      <c r="A33" s="20" t="s">
        <v>6</v>
      </c>
      <c r="B33" s="21">
        <v>269</v>
      </c>
      <c r="C33" s="21">
        <v>297</v>
      </c>
      <c r="D33" s="21">
        <v>566</v>
      </c>
    </row>
    <row r="34" spans="1:4" x14ac:dyDescent="0.25">
      <c r="A34" s="16" t="s">
        <v>9</v>
      </c>
    </row>
    <row r="36" spans="1:4" x14ac:dyDescent="0.25">
      <c r="A36" s="88" t="str">
        <f>HYPERLINK("#'Contents'!A1", "Home")</f>
        <v>Home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Cover</vt:lpstr>
      <vt:lpstr>Contents</vt:lpstr>
      <vt:lpstr>Trend</vt:lpstr>
      <vt:lpstr>Licences</vt:lpstr>
      <vt:lpstr>Context</vt:lpstr>
      <vt:lpstr>Sex and Age</vt:lpstr>
      <vt:lpstr>Time of Day</vt:lpstr>
      <vt:lpstr>Month</vt:lpstr>
      <vt:lpstr>Causation Factor</vt:lpstr>
      <vt:lpstr>Responsibility by Age</vt:lpstr>
      <vt:lpstr>Single Vehicle Collisions</vt:lpstr>
      <vt:lpstr>Where</vt:lpstr>
      <vt:lpstr>LGD</vt:lpstr>
      <vt:lpstr>MC v Cars</vt:lpstr>
      <vt:lpstr>KSI Rates</vt:lpstr>
      <vt:lpstr>KSIs per volume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Irwin, Jonathan (DFI)</dc:creator>
  <cp:lastModifiedBy>Irwin, Jonathan (DFI)</cp:lastModifiedBy>
  <dcterms:created xsi:type="dcterms:W3CDTF">2026-04-21T08:17:33Z</dcterms:created>
  <dcterms:modified xsi:type="dcterms:W3CDTF">2026-05-27T09:16:18Z</dcterms:modified>
</cp:coreProperties>
</file>